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30.1\fritznas\Elements\Hargassner\Parameter 2025.10\"/>
    </mc:Choice>
  </mc:AlternateContent>
  <xr:revisionPtr revIDLastSave="0" documentId="13_ncr:1_{E5AEADD6-B1D3-46C1-B6AC-57E4981C40BD}" xr6:coauthVersionLast="47" xr6:coauthVersionMax="47" xr10:uidLastSave="{00000000-0000-0000-0000-000000000000}"/>
  <bookViews>
    <workbookView xWindow="-120" yWindow="-120" windowWidth="29040" windowHeight="15720" xr2:uid="{70019FCB-EDF3-47F0-99E1-6159273795F5}"/>
  </bookViews>
  <sheets>
    <sheet name="Zuordnung" sheetId="1" r:id="rId1"/>
    <sheet name="DAQ00000.DAQ" sheetId="3" r:id="rId2"/>
    <sheet name="Tabelle2" sheetId="2" r:id="rId3"/>
  </sheets>
  <definedNames>
    <definedName name="_xlnm._FilterDatabase" localSheetId="0" hidden="1">Zuordnung!$A$6:$AI$134</definedName>
    <definedName name="_xlnm.Print_Area" localSheetId="0">Zuordnung!$A$1:$H$134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7" i="1" l="1"/>
  <c r="U18" i="1" s="1"/>
  <c r="U28" i="1" s="1"/>
  <c r="L17" i="1"/>
  <c r="L18" i="1" s="1"/>
  <c r="L21" i="1" s="1"/>
  <c r="AH17" i="1"/>
  <c r="AH18" i="1" s="1"/>
  <c r="AH33" i="1" s="1"/>
  <c r="AE17" i="1"/>
  <c r="AE18" i="1" s="1"/>
  <c r="AE45" i="1" s="1"/>
  <c r="AB17" i="1"/>
  <c r="AB18" i="1" s="1"/>
  <c r="AB45" i="1" s="1"/>
  <c r="R17" i="1"/>
  <c r="R18" i="1" s="1"/>
  <c r="R44" i="1" s="1"/>
  <c r="Y17" i="1"/>
  <c r="Y18" i="1" s="1"/>
  <c r="O17" i="1"/>
  <c r="O18" i="1" s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L22" i="1" l="1"/>
  <c r="O47" i="1"/>
  <c r="Y40" i="1"/>
  <c r="AB36" i="1"/>
  <c r="AH32" i="1"/>
  <c r="U39" i="1"/>
  <c r="AB20" i="1"/>
  <c r="U30" i="1"/>
  <c r="U33" i="1"/>
  <c r="U23" i="1"/>
  <c r="U40" i="1"/>
  <c r="U37" i="1"/>
  <c r="U21" i="1"/>
  <c r="AB25" i="1"/>
  <c r="U31" i="1"/>
  <c r="AH41" i="1"/>
  <c r="U25" i="1"/>
  <c r="AB33" i="1"/>
  <c r="U41" i="1"/>
  <c r="AH45" i="1"/>
  <c r="AB31" i="1"/>
  <c r="U38" i="1"/>
  <c r="U34" i="1"/>
  <c r="U22" i="1"/>
  <c r="AH31" i="1"/>
  <c r="U42" i="1"/>
  <c r="U36" i="1"/>
  <c r="U43" i="1"/>
  <c r="L20" i="1"/>
  <c r="L41" i="1"/>
  <c r="L47" i="1"/>
  <c r="L44" i="1"/>
  <c r="U24" i="1"/>
  <c r="U29" i="1"/>
  <c r="U32" i="1"/>
  <c r="U35" i="1"/>
  <c r="U44" i="1"/>
  <c r="AB23" i="1"/>
  <c r="AB39" i="1"/>
  <c r="AB21" i="1"/>
  <c r="AB32" i="1"/>
  <c r="AB37" i="1"/>
  <c r="AB24" i="1"/>
  <c r="AB27" i="1"/>
  <c r="AB30" i="1"/>
  <c r="AB40" i="1"/>
  <c r="AB41" i="1"/>
  <c r="AB35" i="1"/>
  <c r="AB22" i="1"/>
  <c r="AB28" i="1"/>
  <c r="AB38" i="1"/>
  <c r="AB26" i="1"/>
  <c r="AB29" i="1"/>
  <c r="AE26" i="1"/>
  <c r="AB34" i="1"/>
  <c r="O28" i="1"/>
  <c r="O25" i="1"/>
  <c r="O37" i="1"/>
  <c r="R21" i="1"/>
  <c r="R29" i="1"/>
  <c r="O33" i="1"/>
  <c r="O22" i="1"/>
  <c r="O20" i="1"/>
  <c r="R45" i="1"/>
  <c r="O24" i="1"/>
  <c r="O26" i="1"/>
  <c r="O31" i="1"/>
  <c r="R37" i="1"/>
  <c r="AE39" i="1"/>
  <c r="O42" i="1"/>
  <c r="L32" i="1"/>
  <c r="L27" i="1"/>
  <c r="AE28" i="1"/>
  <c r="O36" i="1"/>
  <c r="AE38" i="1"/>
  <c r="L40" i="1"/>
  <c r="AE42" i="1"/>
  <c r="O44" i="1"/>
  <c r="AE47" i="1"/>
  <c r="AE21" i="1"/>
  <c r="L23" i="1"/>
  <c r="AE25" i="1"/>
  <c r="O27" i="1"/>
  <c r="L30" i="1"/>
  <c r="AE33" i="1"/>
  <c r="L35" i="1"/>
  <c r="O40" i="1"/>
  <c r="AE20" i="1"/>
  <c r="O23" i="1"/>
  <c r="L29" i="1"/>
  <c r="O30" i="1"/>
  <c r="AE32" i="1"/>
  <c r="O35" i="1"/>
  <c r="AE37" i="1"/>
  <c r="L39" i="1"/>
  <c r="AE41" i="1"/>
  <c r="L43" i="1"/>
  <c r="AE44" i="1"/>
  <c r="L46" i="1"/>
  <c r="AE24" i="1"/>
  <c r="L26" i="1"/>
  <c r="AE27" i="1"/>
  <c r="O29" i="1"/>
  <c r="AE31" i="1"/>
  <c r="L34" i="1"/>
  <c r="AE36" i="1"/>
  <c r="O39" i="1"/>
  <c r="O43" i="1"/>
  <c r="O46" i="1"/>
  <c r="O34" i="1"/>
  <c r="L38" i="1"/>
  <c r="AE40" i="1"/>
  <c r="L45" i="1"/>
  <c r="AE46" i="1"/>
  <c r="O21" i="1"/>
  <c r="AE23" i="1"/>
  <c r="L25" i="1"/>
  <c r="L28" i="1"/>
  <c r="AE30" i="1"/>
  <c r="L33" i="1"/>
  <c r="AE35" i="1"/>
  <c r="L37" i="1"/>
  <c r="O38" i="1"/>
  <c r="L42" i="1"/>
  <c r="AE43" i="1"/>
  <c r="O45" i="1"/>
  <c r="AE22" i="1"/>
  <c r="L24" i="1"/>
  <c r="AE29" i="1"/>
  <c r="L31" i="1"/>
  <c r="O32" i="1"/>
  <c r="AE34" i="1"/>
  <c r="L36" i="1"/>
  <c r="O41" i="1"/>
  <c r="AH24" i="1"/>
  <c r="AH30" i="1"/>
  <c r="AH39" i="1"/>
  <c r="AH44" i="1"/>
  <c r="AH47" i="1"/>
  <c r="AH25" i="1"/>
  <c r="AH40" i="1"/>
  <c r="AH23" i="1"/>
  <c r="AH28" i="1"/>
  <c r="AH29" i="1"/>
  <c r="AH38" i="1"/>
  <c r="AH20" i="1"/>
  <c r="AH21" i="1"/>
  <c r="AH27" i="1"/>
  <c r="AH35" i="1"/>
  <c r="AH46" i="1"/>
  <c r="AH22" i="1"/>
  <c r="AH37" i="1"/>
  <c r="AH43" i="1"/>
  <c r="AH34" i="1"/>
  <c r="AH42" i="1"/>
  <c r="AH36" i="1"/>
  <c r="AH26" i="1"/>
  <c r="Y47" i="1"/>
  <c r="Y24" i="1"/>
  <c r="Y32" i="1"/>
  <c r="Y25" i="1"/>
  <c r="Y33" i="1"/>
  <c r="Y41" i="1"/>
  <c r="Y26" i="1"/>
  <c r="Y34" i="1"/>
  <c r="Y42" i="1"/>
  <c r="Y27" i="1"/>
  <c r="Y35" i="1"/>
  <c r="Y43" i="1"/>
  <c r="Y20" i="1"/>
  <c r="Y28" i="1"/>
  <c r="Y36" i="1"/>
  <c r="Y44" i="1"/>
  <c r="Y21" i="1"/>
  <c r="Y29" i="1"/>
  <c r="Y37" i="1"/>
  <c r="Y45" i="1"/>
  <c r="Y22" i="1"/>
  <c r="Y30" i="1"/>
  <c r="Y38" i="1"/>
  <c r="Y46" i="1"/>
  <c r="Y23" i="1"/>
  <c r="Y31" i="1"/>
  <c r="Y39" i="1"/>
  <c r="AB47" i="1"/>
  <c r="AB46" i="1"/>
  <c r="AB42" i="1"/>
  <c r="AB43" i="1"/>
  <c r="AB44" i="1"/>
  <c r="U45" i="1"/>
  <c r="U46" i="1"/>
  <c r="U47" i="1"/>
  <c r="U20" i="1"/>
  <c r="U26" i="1"/>
  <c r="U27" i="1"/>
  <c r="R22" i="1"/>
  <c r="R30" i="1"/>
  <c r="R38" i="1"/>
  <c r="R46" i="1"/>
  <c r="R23" i="1"/>
  <c r="R31" i="1"/>
  <c r="R39" i="1"/>
  <c r="R47" i="1"/>
  <c r="R32" i="1"/>
  <c r="R25" i="1"/>
  <c r="R33" i="1"/>
  <c r="R41" i="1"/>
  <c r="R40" i="1"/>
  <c r="R26" i="1"/>
  <c r="R34" i="1"/>
  <c r="R42" i="1"/>
  <c r="R24" i="1"/>
  <c r="R27" i="1"/>
  <c r="R35" i="1"/>
  <c r="R43" i="1"/>
  <c r="R20" i="1"/>
  <c r="R28" i="1"/>
  <c r="R36" i="1"/>
</calcChain>
</file>

<file path=xl/sharedStrings.xml><?xml version="1.0" encoding="utf-8"?>
<sst xmlns="http://schemas.openxmlformats.org/spreadsheetml/2006/main" count="1638" uniqueCount="1116">
  <si>
    <t xml:space="preserve">87.8 </t>
  </si>
  <si>
    <t xml:space="preserve">-20.0 </t>
  </si>
  <si>
    <t xml:space="preserve">0.0 </t>
  </si>
  <si>
    <t xml:space="preserve">20.0 </t>
  </si>
  <si>
    <t xml:space="preserve">21.0 </t>
  </si>
  <si>
    <t xml:space="preserve">140.0 </t>
  </si>
  <si>
    <t>-20.0</t>
  </si>
  <si>
    <t xml:space="preserve">327.5 </t>
  </si>
  <si>
    <t xml:space="preserve">-1.0 </t>
  </si>
  <si>
    <t xml:space="preserve">38.0 </t>
  </si>
  <si>
    <t xml:space="preserve">0.00 </t>
  </si>
  <si>
    <t>Datenpunkt</t>
  </si>
  <si>
    <t xml:space="preserve">1       </t>
  </si>
  <si>
    <t xml:space="preserve">20.9   </t>
  </si>
  <si>
    <t xml:space="preserve">6       </t>
  </si>
  <si>
    <t xml:space="preserve">65.0    </t>
  </si>
  <si>
    <t xml:space="preserve">67.2    </t>
  </si>
  <si>
    <t xml:space="preserve">64.0    </t>
  </si>
  <si>
    <t>68.9</t>
  </si>
  <si>
    <t xml:space="preserve">67.9 </t>
  </si>
  <si>
    <t xml:space="preserve">66.2  </t>
  </si>
  <si>
    <t xml:space="preserve">100    </t>
  </si>
  <si>
    <t>Wert</t>
  </si>
  <si>
    <t>Einheit</t>
  </si>
  <si>
    <t>Hargassner</t>
  </si>
  <si>
    <t>Bezeichnung</t>
  </si>
  <si>
    <t xml:space="preserve">9581    </t>
  </si>
  <si>
    <t xml:space="preserve">20    </t>
  </si>
  <si>
    <t xml:space="preserve">8.00   </t>
  </si>
  <si>
    <t xml:space="preserve">13.40   </t>
  </si>
  <si>
    <t xml:space="preserve">597    </t>
  </si>
  <si>
    <t xml:space="preserve">14.0 </t>
  </si>
  <si>
    <t xml:space="preserve">14.8 </t>
  </si>
  <si>
    <t xml:space="preserve">69.1  </t>
  </si>
  <si>
    <t>%</t>
  </si>
  <si>
    <t>°C</t>
  </si>
  <si>
    <t>kg</t>
  </si>
  <si>
    <t>Pellet Speicher Rest</t>
  </si>
  <si>
    <t>Pellet Verbrauch</t>
  </si>
  <si>
    <t xml:space="preserve">Aussentemp   </t>
  </si>
  <si>
    <t>ZK</t>
  </si>
  <si>
    <t>O2</t>
  </si>
  <si>
    <t>O2soll</t>
  </si>
  <si>
    <t>TK</t>
  </si>
  <si>
    <t>TKsoll</t>
  </si>
  <si>
    <t>TRL</t>
  </si>
  <si>
    <t>Spreizung</t>
  </si>
  <si>
    <t>TRG</t>
  </si>
  <si>
    <t>SZsoll</t>
  </si>
  <si>
    <t>TPo</t>
  </si>
  <si>
    <t>TPm</t>
  </si>
  <si>
    <t>TPu</t>
  </si>
  <si>
    <t>PuffZustand</t>
  </si>
  <si>
    <t>Max Anf Kessel</t>
  </si>
  <si>
    <t>ESsoll</t>
  </si>
  <si>
    <t>min.Leist.TRG</t>
  </si>
  <si>
    <t>max.Leist.TRG</t>
  </si>
  <si>
    <t>max.Leist.Fuell</t>
  </si>
  <si>
    <t>max.Leist.TPO</t>
  </si>
  <si>
    <t>Programm</t>
  </si>
  <si>
    <t>Störungs Nr</t>
  </si>
  <si>
    <t>mA</t>
  </si>
  <si>
    <t>Min</t>
  </si>
  <si>
    <t>Anzahl Entasch.</t>
  </si>
  <si>
    <t>Anzahl SR Beweg.</t>
  </si>
  <si>
    <t>W</t>
  </si>
  <si>
    <t>V</t>
  </si>
  <si>
    <t>U_Lambda</t>
  </si>
  <si>
    <t>mV</t>
  </si>
  <si>
    <t>T Spülung</t>
  </si>
  <si>
    <t>BRT</t>
  </si>
  <si>
    <t>TVG</t>
  </si>
  <si>
    <t>TVG2</t>
  </si>
  <si>
    <t>AIN17</t>
  </si>
  <si>
    <t>Taus</t>
  </si>
  <si>
    <t>TA Gem.</t>
  </si>
  <si>
    <t>TVL_A</t>
  </si>
  <si>
    <t>TRA_A</t>
  </si>
  <si>
    <t>TRs_A</t>
  </si>
  <si>
    <t>HKZustand_A</t>
  </si>
  <si>
    <t>FRA Zustand</t>
  </si>
  <si>
    <t>TVL_1</t>
  </si>
  <si>
    <t>TRA_1</t>
  </si>
  <si>
    <t>TRs_1</t>
  </si>
  <si>
    <t>HKZustand_1</t>
  </si>
  <si>
    <t>FR1 Zustand</t>
  </si>
  <si>
    <t>TVL_2</t>
  </si>
  <si>
    <t>TRA_2</t>
  </si>
  <si>
    <t>TRs_2</t>
  </si>
  <si>
    <t>HKZustand_2</t>
  </si>
  <si>
    <t>FR2 Zustand</t>
  </si>
  <si>
    <t>TVL_B</t>
  </si>
  <si>
    <t>TRA_B</t>
  </si>
  <si>
    <t>TRs_B</t>
  </si>
  <si>
    <t>HKZustand_B</t>
  </si>
  <si>
    <t>FRB Zustand</t>
  </si>
  <si>
    <t>TBA</t>
  </si>
  <si>
    <t>TB1</t>
  </si>
  <si>
    <t>BoiZustand_1</t>
  </si>
  <si>
    <t>TBB</t>
  </si>
  <si>
    <t>HKR Anf</t>
  </si>
  <si>
    <t>UsePos</t>
  </si>
  <si>
    <t>AUPSoll</t>
  </si>
  <si>
    <t>AUPIst</t>
  </si>
  <si>
    <t>AUPStrom</t>
  </si>
  <si>
    <t>eCleaner U-HV</t>
  </si>
  <si>
    <t>eCleaner U-HVs</t>
  </si>
  <si>
    <t>eCleaner I-Elek</t>
  </si>
  <si>
    <t>eCleaner U-ZK</t>
  </si>
  <si>
    <t>eCleaner U-NT</t>
  </si>
  <si>
    <t>eCleaner I-NT</t>
  </si>
  <si>
    <t>eCleaner Max_U-HV</t>
  </si>
  <si>
    <t>eCleaner Temp</t>
  </si>
  <si>
    <t>eCleaner Ueberschlag</t>
  </si>
  <si>
    <t>bar</t>
  </si>
  <si>
    <t>TRLsoll</t>
  </si>
  <si>
    <t>Puff Füllgrad</t>
  </si>
  <si>
    <t>Puffer_soll oben</t>
  </si>
  <si>
    <t>Puffer_soll unten</t>
  </si>
  <si>
    <t>TFW</t>
  </si>
  <si>
    <t>Leistung</t>
  </si>
  <si>
    <t>ESRegler</t>
  </si>
  <si>
    <t>Regler K</t>
  </si>
  <si>
    <t>KeBrstScale</t>
  </si>
  <si>
    <t>Max Anf ZenPuf</t>
  </si>
  <si>
    <t>I Ra</t>
  </si>
  <si>
    <t>I Aa</t>
  </si>
  <si>
    <t>I Sr</t>
  </si>
  <si>
    <t>I Rein</t>
  </si>
  <si>
    <t>LZ ES seit Füll.</t>
  </si>
  <si>
    <t>LZ ES seit Entl.</t>
  </si>
  <si>
    <t>Lagerstand unit</t>
  </si>
  <si>
    <t>Verbrauchszähler</t>
  </si>
  <si>
    <t>U Netzteil</t>
  </si>
  <si>
    <t>Tplat</t>
  </si>
  <si>
    <t>ExtHK Solltemp.</t>
  </si>
  <si>
    <t>TVLs_A</t>
  </si>
  <si>
    <t>TVLs_2</t>
  </si>
  <si>
    <t>TVLs_1</t>
  </si>
  <si>
    <t>TVLs_B</t>
  </si>
  <si>
    <t>TBs_A</t>
  </si>
  <si>
    <t>TBs_1</t>
  </si>
  <si>
    <t>TBs_B</t>
  </si>
  <si>
    <t>Anf. HKR0</t>
  </si>
  <si>
    <t>Anf. HKR1</t>
  </si>
  <si>
    <t>Anf. HKR2</t>
  </si>
  <si>
    <t>Anf. HKR3</t>
  </si>
  <si>
    <t>Anf. HKR4</t>
  </si>
  <si>
    <t>Anf. HKR5</t>
  </si>
  <si>
    <t>Anf. HKR6</t>
  </si>
  <si>
    <t>Anf. HKR7</t>
  </si>
  <si>
    <t>Anf. HKR8</t>
  </si>
  <si>
    <t>Anf. HKR9</t>
  </si>
  <si>
    <t>Anf. HKR10</t>
  </si>
  <si>
    <t>Anf. HKR11</t>
  </si>
  <si>
    <t>Anf. HKR12</t>
  </si>
  <si>
    <t>Anf. HKR13</t>
  </si>
  <si>
    <t>Anf. HKR14</t>
  </si>
  <si>
    <t>Anf. HKR15</t>
  </si>
  <si>
    <t>mm</t>
  </si>
  <si>
    <t>kV</t>
  </si>
  <si>
    <t>µA</t>
  </si>
  <si>
    <t>eCleaner Leistung</t>
  </si>
  <si>
    <t>Wasserdruck</t>
  </si>
  <si>
    <t>Duchschn. Außentemp</t>
  </si>
  <si>
    <t>Hargassner NanoPK15 eC-Plus</t>
  </si>
  <si>
    <t>V14.1HAR.o3</t>
  </si>
  <si>
    <t xml:space="preserve">24068  </t>
  </si>
  <si>
    <t xml:space="preserve">44.5   </t>
  </si>
  <si>
    <t xml:space="preserve">114.2  </t>
  </si>
  <si>
    <t xml:space="preserve">41    </t>
  </si>
  <si>
    <t>MW=Messert</t>
  </si>
  <si>
    <t>MW</t>
  </si>
  <si>
    <t>SZist</t>
  </si>
  <si>
    <t>SW</t>
  </si>
  <si>
    <t>40</t>
  </si>
  <si>
    <t>30.2</t>
  </si>
  <si>
    <t>0/40</t>
  </si>
  <si>
    <t>99</t>
  </si>
  <si>
    <t>1/2/3</t>
  </si>
  <si>
    <t>18/21</t>
  </si>
  <si>
    <t>2/4</t>
  </si>
  <si>
    <t>50,6</t>
  </si>
  <si>
    <t>40,5</t>
  </si>
  <si>
    <t>SW=Sollwert</t>
  </si>
  <si>
    <t>Analog</t>
  </si>
  <si>
    <t>Channel id /</t>
  </si>
  <si>
    <t>Bit 0</t>
  </si>
  <si>
    <t>Bit 1</t>
  </si>
  <si>
    <t>Bit 2</t>
  </si>
  <si>
    <t>Bit 3</t>
  </si>
  <si>
    <t>Bit 4</t>
  </si>
  <si>
    <t>Bit 5</t>
  </si>
  <si>
    <t>Bit 6</t>
  </si>
  <si>
    <t>Bit 7</t>
  </si>
  <si>
    <t>Bit 8</t>
  </si>
  <si>
    <t>Bit 9</t>
  </si>
  <si>
    <t>Bit 10</t>
  </si>
  <si>
    <t>Bit 11</t>
  </si>
  <si>
    <t>Bit 12</t>
  </si>
  <si>
    <t>Bit 13</t>
  </si>
  <si>
    <t>Bit 14</t>
  </si>
  <si>
    <t>Bit 15</t>
  </si>
  <si>
    <t>Bit 16</t>
  </si>
  <si>
    <t>Bit 17</t>
  </si>
  <si>
    <t>Bit 18</t>
  </si>
  <si>
    <t>Bit 19</t>
  </si>
  <si>
    <t>Bit 20</t>
  </si>
  <si>
    <t>Bit 21</t>
  </si>
  <si>
    <t>Bit 22</t>
  </si>
  <si>
    <t>Bit 23</t>
  </si>
  <si>
    <t>Bit 24</t>
  </si>
  <si>
    <t>Bit 25</t>
  </si>
  <si>
    <t>Bit 26</t>
  </si>
  <si>
    <t>Bit 27</t>
  </si>
  <si>
    <t>ID=0</t>
  </si>
  <si>
    <t>ID=1</t>
  </si>
  <si>
    <t>Störung</t>
  </si>
  <si>
    <t>Stb</t>
  </si>
  <si>
    <t>Fuellstand</t>
  </si>
  <si>
    <t>RLP/PuffP</t>
  </si>
  <si>
    <t>RLm_auf</t>
  </si>
  <si>
    <t>RLm_zu</t>
  </si>
  <si>
    <t>WS freig</t>
  </si>
  <si>
    <t>Akt. Code</t>
  </si>
  <si>
    <t>FW Freig.</t>
  </si>
  <si>
    <t>gFlP</t>
  </si>
  <si>
    <t>gFlM auf</t>
  </si>
  <si>
    <t>gFlM zu</t>
  </si>
  <si>
    <t>gFl2P</t>
  </si>
  <si>
    <t>gFl2M auf</t>
  </si>
  <si>
    <t>gFl2M zu</t>
  </si>
  <si>
    <t>L Heiz.</t>
  </si>
  <si>
    <t>Z Heiz.</t>
  </si>
  <si>
    <t>Z Geb.</t>
  </si>
  <si>
    <t>AA Run</t>
  </si>
  <si>
    <t>AA Dir</t>
  </si>
  <si>
    <t>ES Run</t>
  </si>
  <si>
    <t>ES Dir</t>
  </si>
  <si>
    <t>AS Saug</t>
  </si>
  <si>
    <t>AS RA Run</t>
  </si>
  <si>
    <t>AS RA Dir</t>
  </si>
  <si>
    <t>Rein En</t>
  </si>
  <si>
    <t>Rein Run</t>
  </si>
  <si>
    <t>Es Rein Endl</t>
  </si>
  <si>
    <t>sAS Anf Füll</t>
  </si>
  <si>
    <t>ID=4</t>
  </si>
  <si>
    <t>ID=5</t>
  </si>
  <si>
    <t>ID=6</t>
  </si>
  <si>
    <t>ID=7</t>
  </si>
  <si>
    <t>ID=2</t>
  </si>
  <si>
    <t>HKPA</t>
  </si>
  <si>
    <t>MAA</t>
  </si>
  <si>
    <t>MAZ</t>
  </si>
  <si>
    <t>HKP1</t>
  </si>
  <si>
    <t>M1A</t>
  </si>
  <si>
    <t>M1Z</t>
  </si>
  <si>
    <t>HKP2</t>
  </si>
  <si>
    <t>M2A</t>
  </si>
  <si>
    <t>M2Z</t>
  </si>
  <si>
    <t>HKP3</t>
  </si>
  <si>
    <t>M3A</t>
  </si>
  <si>
    <t>M3Z</t>
  </si>
  <si>
    <t>HKP4</t>
  </si>
  <si>
    <t>M4A</t>
  </si>
  <si>
    <t>M4Z</t>
  </si>
  <si>
    <t>HKP5</t>
  </si>
  <si>
    <t>M5A</t>
  </si>
  <si>
    <t>M5Z</t>
  </si>
  <si>
    <t>HKP6</t>
  </si>
  <si>
    <t>M6A</t>
  </si>
  <si>
    <t>M6Z</t>
  </si>
  <si>
    <t>HKPB</t>
  </si>
  <si>
    <t>MBA</t>
  </si>
  <si>
    <t>MBZ</t>
  </si>
  <si>
    <t>BPA</t>
  </si>
  <si>
    <t>BPB</t>
  </si>
  <si>
    <t>BP1</t>
  </si>
  <si>
    <t>BP2</t>
  </si>
  <si>
    <t>BZPA</t>
  </si>
  <si>
    <t>BZP1</t>
  </si>
  <si>
    <t>BZP2</t>
  </si>
  <si>
    <t>BZP3</t>
  </si>
  <si>
    <t>BZPB</t>
  </si>
  <si>
    <t>Aschebox</t>
  </si>
  <si>
    <t>Netztrafo</t>
  </si>
  <si>
    <t>Netzrelais</t>
  </si>
  <si>
    <t>Lagerraum</t>
  </si>
  <si>
    <t>FLP</t>
  </si>
  <si>
    <t>ATW</t>
  </si>
  <si>
    <t>Entasch gesp.</t>
  </si>
  <si>
    <t>HKV</t>
  </si>
  <si>
    <t>Spülung Aktiv</t>
  </si>
  <si>
    <t>ExtHK vorh</t>
  </si>
  <si>
    <t>ExtHK_2 vorh</t>
  </si>
  <si>
    <t>ExtHK_3 vorh</t>
  </si>
  <si>
    <t>ExtHK Anf</t>
  </si>
  <si>
    <t>ExtHK_2 Anf</t>
  </si>
  <si>
    <t>ExtHK_3 Anf</t>
  </si>
  <si>
    <t>ExtHK Pumpe</t>
  </si>
  <si>
    <t>ExtHK_2 Pumpe</t>
  </si>
  <si>
    <t>ExtHK_3 Pumpe</t>
  </si>
  <si>
    <t>KASK1 MinLeist</t>
  </si>
  <si>
    <t>KASK2 MinLeist</t>
  </si>
  <si>
    <t>KASK3 MinLeist</t>
  </si>
  <si>
    <t>KASK4 MinLeist</t>
  </si>
  <si>
    <t>KASK1 MaxLeist</t>
  </si>
  <si>
    <t>KASK2 MaxLeist</t>
  </si>
  <si>
    <t>KASK3 MaxLeist</t>
  </si>
  <si>
    <t>KASK4 MaxLeist</t>
  </si>
  <si>
    <t>KASK1 Run</t>
  </si>
  <si>
    <t>KASK2 Run</t>
  </si>
  <si>
    <t>KASK3 Run</t>
  </si>
  <si>
    <t>KASK4 Run</t>
  </si>
  <si>
    <t>KASK1 OK</t>
  </si>
  <si>
    <t>KASK2 OK</t>
  </si>
  <si>
    <t>KASK3 OK</t>
  </si>
  <si>
    <t>KASK4 OK</t>
  </si>
  <si>
    <t>Kask KWK Out</t>
  </si>
  <si>
    <t>Kask FW Out</t>
  </si>
  <si>
    <t>KASK KWK OK</t>
  </si>
  <si>
    <t>KASK FW OK</t>
  </si>
  <si>
    <t>DReg P2</t>
  </si>
  <si>
    <t>DReg P3</t>
  </si>
  <si>
    <t>DReg Mi auf</t>
  </si>
  <si>
    <t>DReg Mi zu</t>
  </si>
  <si>
    <t>DReg2 P2</t>
  </si>
  <si>
    <t>DReg2 Mi auf</t>
  </si>
  <si>
    <t>DReg2 Mi zu</t>
  </si>
  <si>
    <t>DReg3 P2</t>
  </si>
  <si>
    <t>DReg3 P3</t>
  </si>
  <si>
    <t>DReg3 Mi auf</t>
  </si>
  <si>
    <t>DReg3 Mi zu</t>
  </si>
  <si>
    <t>n.c.</t>
  </si>
  <si>
    <t>c.c.</t>
  </si>
  <si>
    <t>BP3</t>
  </si>
  <si>
    <t>Modell:</t>
  </si>
  <si>
    <t>Firmware:</t>
  </si>
  <si>
    <t>Eingespielt:</t>
  </si>
  <si>
    <t>ZU=Zustand</t>
  </si>
  <si>
    <t>ZU</t>
  </si>
  <si>
    <t>25</t>
  </si>
  <si>
    <t xml:space="preserve">0/25      </t>
  </si>
  <si>
    <t>50,9</t>
  </si>
  <si>
    <t>2</t>
  </si>
  <si>
    <t>1</t>
  </si>
  <si>
    <t>Spannung Netzteil in mV (24V)</t>
  </si>
  <si>
    <t>Temperatur WT-Kessel - Rücklauf</t>
  </si>
  <si>
    <t xml:space="preserve">Temperatur Puffer Oben </t>
  </si>
  <si>
    <t xml:space="preserve">Temperatur Puffer Mitte </t>
  </si>
  <si>
    <t xml:space="preserve">Temperatur Puffer Unten </t>
  </si>
  <si>
    <t>HGP-Puffer Ladezustand</t>
  </si>
  <si>
    <t>Temperatur Puffer oben (Soll)</t>
  </si>
  <si>
    <t>Temperatur Puffer unten (Soll)</t>
  </si>
  <si>
    <t>Temperatur Fühler auf Kondensatwärmetauscher</t>
  </si>
  <si>
    <t>Zustand: 0=Aus, 1=Ladung Aktiv, 2= Restwärme, 3=n.c., 4=Übertemp., 5=Hand, 6=ABS</t>
  </si>
  <si>
    <t>Temperatur Spreizung TVL/TRL - Solltemperatur</t>
  </si>
  <si>
    <t>58/37</t>
  </si>
  <si>
    <t>59,5/37</t>
  </si>
  <si>
    <t>Saugzug-Ventilator</t>
  </si>
  <si>
    <t>Saugzug Ventilator Soll</t>
  </si>
  <si>
    <t>Position Automatische Umschalteinheit "AUP"</t>
  </si>
  <si>
    <t>Stromaufnahme   Automatische Umschalteinheit "AUP"</t>
  </si>
  <si>
    <t>gemessene max. Spannung E-Cleaner</t>
  </si>
  <si>
    <t>Spannung E-Cleaner Netzteil (Versorgung)</t>
  </si>
  <si>
    <t>Temperatur Rauchgas nach Kessel</t>
  </si>
  <si>
    <t>Temperatur WT-Kessel - Rücklauf- Soll (Werk 32)</t>
  </si>
  <si>
    <t>0 /'0/' name=/'ZK/' unit=/'/'//&gt; **** Kesselzustand</t>
  </si>
  <si>
    <t>1 /'1/' name=/'O2/' unit=/'%/'//&gt; **** O2</t>
  </si>
  <si>
    <t>2 /'2/' name=/'O2soll/' unit=/'%/'//&gt; \ **** O2 Soll</t>
  </si>
  <si>
    <t>3 /'3/' name=/'TK Temperatur Kessel/' unit=/'°C/'//&gt; **** Kesseltemperatur</t>
  </si>
  <si>
    <t>4 /'4/' name=/'TKsoll Temperatur Kessel Soll/' unit=/'°C/'//&gt; **** Kesseltemperatur Soll</t>
  </si>
  <si>
    <t>5 /'5/' name=/'TRG Temperatur Rauchgas/' unit=/'°C/'//&gt; **** Rauchgastemp</t>
  </si>
  <si>
    <t>6 /'6/' name=/'Taus Temperatur Aussen/' unit=/'°C/'//&gt; \ **** Außentemperatur</t>
  </si>
  <si>
    <t>7 /'7/' name=/'TA Gem./' unit=/'°C/'//&gt; **** Außentemperatur gemittelt</t>
  </si>
  <si>
    <t>8 /'8/' name=/'TPo/' unit=/'°C/'//&gt; **** Temperatur Puffer oben</t>
  </si>
  <si>
    <t>9 /'9/' name=/'TPm/' unit=/'°C/'//&gt; **** Temperatur Puffer mitte</t>
  </si>
  <si>
    <t>10 /'10/' name=/'TPu/' unit=/'°C/'//&gt; \ **** Temperatur Puffer unten</t>
  </si>
  <si>
    <t>11 /'11/' name=/'TFW/' unit=/'°C/'//&gt; **** Temperatur FW</t>
  </si>
  <si>
    <t>12 /'12/' name=/'TRL/' unit=/'°C/'//&gt; **** Rücklauftemp</t>
  </si>
  <si>
    <t>13 /'13/' name=/'TRLsoll/' unit=/'°C/'//&gt; **** Temperatur Rücklauf Soll</t>
  </si>
  <si>
    <t>14 /'14/' name=/'RLP/' unit=/'%/'//&gt; \ **** Rücklaufpumpe</t>
  </si>
  <si>
    <t>15 /'15/' name=/'Tplat/' unit=/'°C/'//&gt; **** Temperatur Platine</t>
  </si>
  <si>
    <t>16 /'16/' name=/'TVL_A/' unit=/'°C/'//&gt; **** Temperatur Vorlauf A</t>
  </si>
  <si>
    <t>17 /'17/' name=/'TVLs_A/' unit=/'°C/'//&gt; \ **** Temperatur Vorlauf A Soll</t>
  </si>
  <si>
    <t>18 /'18/' name=/'TRA/' unit=/'°C/'//&gt; **** Raumtemperatur A</t>
  </si>
  <si>
    <t>19 /'19/' name=/'TBA/' unit=/'°C/'//&gt; **** Temperatur Boiler A</t>
  </si>
  <si>
    <t>20 /'20/' name=/'TBs_A/' unit=/'°C/'//&gt; **** Temperatur Boiler A Soll</t>
  </si>
  <si>
    <t>21 /'21/' name=/'TVL_1/' unit=/'°C/'//&gt; \ **** Temperatur Vorlauf HK1</t>
  </si>
  <si>
    <t>22 /'22/' name=/'TVL_2/' unit=/'°C/'//&gt; **** Temperatur Vorlauf HK2</t>
  </si>
  <si>
    <t>23 /'23/' name=/'TVLs_1/' unit=/'°C/'//&gt; **** Temperatur Vorlauf HK1 Soll</t>
  </si>
  <si>
    <t>24 /'24/' name=/'TVLs_2/' unit=/'°C/'//&gt; \ **** Temperatur Vorlauf HK2 Soll</t>
  </si>
  <si>
    <t>25 /'25/' name=/'TR1/' unit=/'°C/'//&gt; **** Raumtemperatur HK1</t>
  </si>
  <si>
    <t>26 /'26/' name=/'TR2/' unit=/'°C/'//&gt; **** Raumtemperatur HK2</t>
  </si>
  <si>
    <t>27 /'27/' name=/'TB1/' unit=/'°C/'//&gt; \ **** Temperatur Boiler 1</t>
  </si>
  <si>
    <t>28 /'28/' name=/'TBs_1/' unit=/'°C/'//&gt; **** Temperatur Boiler 1 Soll</t>
  </si>
  <si>
    <t>29 /'29/' name=/'TVL_3/' unit=/'°C/'//&gt; **** Temperatur Vorlauf HK3</t>
  </si>
  <si>
    <t>30 /'30/' name=/'TVL_4/' unit=/'°C/'//&gt; \ **** Temperatur Vorlauf HK4</t>
  </si>
  <si>
    <t>31 /'31/' name=/'TVLs_3/' unit=/'°C/'//&gt; **** Temperatur Vorlauf HK3 Soll</t>
  </si>
  <si>
    <t>32 /'32/' name=/'TVLs_4/' unit=/'°C/'//&gt; **** Temperatur Vorlauf HK4 Soll</t>
  </si>
  <si>
    <t>33 /'33/' name=/'TR3/' unit=/'°C/'//&gt; \ **** Raumtemperatur HK3</t>
  </si>
  <si>
    <t>34 /'34/' name=/'TR4/' unit=/'°C/'//&gt; **** Raumtemperatur HK4</t>
  </si>
  <si>
    <t>35 /'35/' name=/'TB2/' unit=/'°C/'//&gt; **** Temperatur Boiler 2</t>
  </si>
  <si>
    <t>36 /'36/' name=/'TBs_2/' unit=/'°C/'//&gt; \ **** Temperatur Boiler 2 Soll</t>
  </si>
  <si>
    <t>37 /'37/' name=/'TVL_5/' unit=/'°C/'//&gt; **** Temperatur Vorlauf HK5</t>
  </si>
  <si>
    <t>38 /'38/' name=/'TVL_6/' unit=/'°C/'//&gt; **** Temperatur Vorlauf HK6</t>
  </si>
  <si>
    <t>39 /'39/' name=/'TVLs_5/' unit=/'°C/'//&gt; \ **** Temperatur Vorlauf HK5 Soll</t>
  </si>
  <si>
    <t>40 /'40/' name=/'TVLs_6/' unit=/'°C/'//&gt; **** Temperatur Vorlauf HK6 Soll</t>
  </si>
  <si>
    <t>41 /'41/' name=/'TR5/' unit=/'°C/'//&gt; **** Raumtemperatur HK5</t>
  </si>
  <si>
    <t>42 /'42/' name=/'TR6/' unit=/'°C/'//&gt; \ **** Raumtemperatur HK6</t>
  </si>
  <si>
    <t>43 /'43/' name=/'TB3/' unit=/'°C/'//&gt; **** Temperatur Boiler 3</t>
  </si>
  <si>
    <t>44 /'44/' name=/'TBs_3/' unit=/'°C/'//&gt; **** Temperatur Boiler 3 Soll</t>
  </si>
  <si>
    <t>45 /'45/' name=/'TRs_A/' unit=/'°C/'//&gt; \ **** Temperatur Raumsoll A</t>
  </si>
  <si>
    <t>46 /'46/' name=/'TRs_1/' unit=/'°C/'//&gt; **** Temperatur Raumsoll 1</t>
  </si>
  <si>
    <t>47 /'47/' name=/'TRs_2/' unit=/'°C/'//&gt; **** Temperatur Raumsoll 2</t>
  </si>
  <si>
    <t>48 /'48/' name=/'TRs_3/' unit=/'°C/'//&gt; \ **** Temperatur Raumsoll 3</t>
  </si>
  <si>
    <t>49 /'49/' name=/'TRs_4/' unit=/'°C/'//&gt; **** Temperatur Raumsoll 4</t>
  </si>
  <si>
    <t>50 /'50/' name=/'TRs_5/' unit=/'°C/'//&gt; **** Temperatur Raumsoll 5</t>
  </si>
  <si>
    <t>51 /'51/' name=/'TRs_6/' unit=/'°C/'//&gt; \ **** Temperatur Raumsoll 6</t>
  </si>
  <si>
    <t>52 /'52/' name=/'SZs/' unit=/'%/'//&gt; **** SZ Soll</t>
  </si>
  <si>
    <t>53 /'53/' name=/'SZ/' unit=/'%/'//&gt; **** SZ Ist</t>
  </si>
  <si>
    <t>54 /'54/' name=/'KeBrstScale/' unit=/'%/'//&gt; \ **** Kessel Brennstoff Scale</t>
  </si>
  <si>
    <t>55 /'55/' name=/'ESRegler/' unit=/'%/'//&gt; **** Einschub IST</t>
  </si>
  <si>
    <t>56 /'56/' name=/'ESsoll/' unit=/'%/'//&gt; **** Einschub SOLL</t>
  </si>
  <si>
    <t>57 /'57/' name=/'I Es/' unit=/'mA/'//&gt; \ **** Einschub Strom</t>
  </si>
  <si>
    <t>58 /'58/' name=/'I Ra/' unit=/'mA/'//&gt; **** Raumaustragung Strom</t>
  </si>
  <si>
    <t>59 /'59/' name=/'I Aa/' unit=/'mA/'//&gt; **** Strom Ascheaustragung</t>
  </si>
  <si>
    <t>60 /'60/' name=/'I Sr/' unit=/'mA/'//&gt; \ **** Strom Schieberost</t>
  </si>
  <si>
    <t>61 /'61/' name=/'I Rein/' unit=/'mA/'//&gt; **** Strom Putzeinheit</t>
  </si>
  <si>
    <t>62 /'62/' name=/'U_Lambda/' unit=/'mV/'//&gt; **** Lambda Spannung</t>
  </si>
  <si>
    <t>63 /'63/' name=/'MWZ Vorl./' unit=/'°C/'//&gt; \ **** Wärmemengenzähler Vorlauf</t>
  </si>
  <si>
    <t>64 /'64/' name=/'MWZ Rueckl./' unit=/'°C/'//&gt; **** Wärmemengenzähler Rücklauf</t>
  </si>
  <si>
    <t>65 /'65/' name=/'MWZ Durchf./' unit=/'/'//&gt; **** Wärmemengenzähler Durchfluss</t>
  </si>
  <si>
    <t>66 /'66/' name=/'MWZ Leist./' unit=/'KW/'//&gt; \ **** Wärmemengenzähler Leistung</t>
  </si>
  <si>
    <t>67 /'67/' name=/'VFS Flow/' unit=/'l//min/'//&gt; **** VFS Flow</t>
  </si>
  <si>
    <t>68 /'68/' name=/'VFS Temp/' unit=/'°C/'//&gt; **** VFS Temp</t>
  </si>
  <si>
    <t>69 /'69/' name=/'IO32 VL/' unit=/'°C/'//&gt; \ **** IO32_VL</t>
  </si>
  <si>
    <t>70 /'70/' name=/'SR motor/' unit=/'/'//&gt; **** SRMotor</t>
  </si>
  <si>
    <t>71 /'71/' name=/'SRpos ist/' unit=/'/'//&gt; **** Schieberostposition ist</t>
  </si>
  <si>
    <t>72 /'72/' name=/'SR mode/' unit=/'/'//&gt; \ **** Schieberost Modus</t>
  </si>
  <si>
    <t>73 /'73/' name=/'KaskSollTmp_1/' unit=/'°C/'//&gt; **** Kaskade Soll Temperatur 1</t>
  </si>
  <si>
    <t>74 /'74/' name=/'KaskSollTmp_2/' unit=/'°C/'//&gt; **** Kaskade Soll Temperatur 2</t>
  </si>
  <si>
    <t>75 /'75/' name=/'KaskSollTmp_3/' unit=/'°C/'//&gt; \ **** Kaskade Soll Temperatur 3</t>
  </si>
  <si>
    <t>76 /'76/' name=/'KaskSollTmp_4/' unit=/'°C/'//&gt; **** Kaskade Soll Temperatur 4</t>
  </si>
  <si>
    <t>77 /'77/' name=/'KaskIstTmp_1/' unit=/'°C/'//&gt; **** Kaskade Ist Temperatur 1</t>
  </si>
  <si>
    <t>78 /'78/' name=/'KaskIstTmp_2/' unit=/'°C/'//&gt; \ **** Kaskade Ist Temperatur 2</t>
  </si>
  <si>
    <t>79 /'79/' name=/'KaskIstTmp_3/' unit=/'°C/'//&gt; **** Kaskade Ist Temperatur 3</t>
  </si>
  <si>
    <t>80 /'80/' name=/'KaskIstTmp_4/' unit=/'°C/'//&gt; **** Kaskade Ist Temperatur 4</t>
  </si>
  <si>
    <t xml:space="preserve">81 /'81/' name=/'UsePos/' unit=/'/'//&gt; \ **** Use Pos </t>
  </si>
  <si>
    <t xml:space="preserve">82 /'82/' name=/'UseMotSoll/' unit=/'mm/'//&gt; **** Use Mot Soll </t>
  </si>
  <si>
    <t>83 /'83/' name=/'UseMotIst/' unit=/'mm/'//&gt; **** Use Mot Ist</t>
  </si>
  <si>
    <t>84 /'84/' name=/'HKZustand_A/' unit=/'/'//&gt; \ **** HKZustand A</t>
  </si>
  <si>
    <t>85 /'85/' name=/'HKZustand_1/' unit=/'/'//&gt; **** HKZustand 1</t>
  </si>
  <si>
    <t>86 /'86/' name=/'HKZustand_2/' unit=/'/'//&gt; **** HKZustand 2</t>
  </si>
  <si>
    <t>87 /'87/' name=/'HKZustand_3/' unit=/'/'//&gt; \ **** HKZustand 3</t>
  </si>
  <si>
    <t>88 /'88/' name=/'HKZustand_4/' unit=/'/'//&gt; **** HKZustand 4</t>
  </si>
  <si>
    <t>89 /'89/' name=/'HKZustand_5/' unit=/'/'//&gt; **** HKZustand 5</t>
  </si>
  <si>
    <t>90 /'90/' name=/'HKZustand_6/' unit=/'/'//&gt; \ **** HKZustand 6</t>
  </si>
  <si>
    <t>91 /'91/' name=/'BoiZustand_A/' unit=/'/'//&gt; **** BoilerZustand A</t>
  </si>
  <si>
    <t>92 /'92/' name=/'BoiZustand_1/' unit=/'/'//&gt; **** BoilerZustand 1</t>
  </si>
  <si>
    <t>93 /'93/' name=/'BoiZustand_2/' unit=/'/'//&gt; \ **** BoilerZustand 2</t>
  </si>
  <si>
    <t>94 /'94/' name=/'BoiZustand_3/' unit=/'/'//&gt; **** BoilerZustand 3</t>
  </si>
  <si>
    <t>95 /'95/' name=/'PuffZustand/' unit=/'/'//&gt; **** Pufferzustand</t>
  </si>
  <si>
    <t>96 /'96/' name=/'Puffer_soll/' unit=/'°C/'//&gt; \ **** Puffer Soll</t>
  </si>
  <si>
    <t>97 /'97/' name=/'Mode Fw/' unit=/'/'//&gt; **** Mode FW</t>
  </si>
  <si>
    <t>98 /'98/' name=/'Einschubschn. BSZ/' unit=/'/'//&gt; **** Einschubschnecke Brennstoffzähler</t>
  </si>
  <si>
    <t>99 /'99/' name=/'Verbrauchszähler/' unit=/'kg/'//&gt; \ **** Verbrauchszähler</t>
  </si>
  <si>
    <t>100 /'100/' name=/'FRA Zustand/' unit=/'/'//&gt; **** FRA Zustand</t>
  </si>
  <si>
    <t>101 /'101/' name=/'FR1 Zustand/' unit=/'/'//&gt; **** FR1 Zustand</t>
  </si>
  <si>
    <t>102 /'102/' name=/'FR2 Zustand/' unit=/'/'//&gt; \ **** FR2 Zustand</t>
  </si>
  <si>
    <t>103 /'103/' name=/'FR3 Zustand/' unit=/'/'//&gt; **** FR3 Zustand</t>
  </si>
  <si>
    <t>104 /'104/' name=/'FR4 Zustand/' unit=/'/'//&gt; **** FR4 Zustand</t>
  </si>
  <si>
    <t>105 /'105/' name=/'FR5 Zustand/' unit=/'/'//&gt; \ **** FR5 Zustand</t>
  </si>
  <si>
    <t>106 /'106/' name=/'FR6 Zustand/' unit=/'/'//&gt; **** FR6 Zustand</t>
  </si>
  <si>
    <t>107 /'107/' name=/'Ext.HK Soll/' unit=/'/'//&gt; **** Externer HK Soll</t>
  </si>
  <si>
    <t>108 /'108/' name=/'Ext.HK Soll_2/' unit=/'/'//&gt; \ **** Externer HK2 Soll</t>
  </si>
  <si>
    <t>109 /'109/' name=/'Ext.HK Soll_3/' unit=/'/'//&gt; **** Externer HK3 Soll</t>
  </si>
  <si>
    <t>110 /'110/' name=/'Höchste Anf/' unit=/'/'//&gt; **** Höchste Anforderung</t>
  </si>
  <si>
    <t>111 /'111/' name=/'LZ LB seit Ent./' unit=/'Min/'//&gt; \ **** Laufzeit Leistungsbrand seit Entaschung</t>
  </si>
  <si>
    <t>112 /'112/' name=/'LZ ES seit Füll./' unit=/'Min/'//&gt; **** Laufzeit Einschub seit Füllen</t>
  </si>
  <si>
    <t>113 /'113/' name=/'Anzahl Entasch./' unit=/'/'//&gt; \ **** Anzahl der Entaschungen</t>
  </si>
  <si>
    <t>114 /'114/' name=/'Anzahl SR Beweg./' unit=/'/'//&gt;&gt;&gt; \ **** Anzahlschieberost Bewegung</t>
  </si>
  <si>
    <t>115 /'115/' name=/'Lagerstand/' unit=/'kg/'//&gt; **** Lagerstand</t>
  </si>
  <si>
    <t>116 /'116/' name=/'KaskLZLeisMin_1/' unit=/'Min/'//&gt; **** Kaskade Laufzeit Min Leistung 1</t>
  </si>
  <si>
    <t>117 /'117/' name=/'KaskLZLeisMin_2/' unit=/'Min/'//&gt; \ **** Kaskade Laufzeit Min Leistung 2</t>
  </si>
  <si>
    <t>118 /'118/' name=/'KaskLZLeisMin_3/' unit=/'Min/'//&gt; **** Kaskade Laufzeit Min Leistung 3</t>
  </si>
  <si>
    <t>119 /'119/' name=/'KaskLZLeisMin_4/' unit=/'Min/'//&gt; **** Kaskade Laufzeit Min Leistung 4</t>
  </si>
  <si>
    <t>120 /'120/' name=/'KaskLZLeisMax_1/' unit=/'Min/'//&gt; \ **** Kaskade Laufzeit Max Leistung 1</t>
  </si>
  <si>
    <t>121 /'121/' name=/'KaskLZLeisMax_2/' unit=/'Min/'//&gt; **** Kaskade Laufzeit Max Leistung 2</t>
  </si>
  <si>
    <t>122 /'122/' name=/'KaskLZLeisMax_3/' unit=/'Min/'//&gt; **** Kaskade Laufzeit Max Leistung 3</t>
  </si>
  <si>
    <t>123 /'123/' name=/'KaskLZLeisMax_4/' unit=/'Min/'//&gt; \ **** Kaskade Laufzeit Max Leistung 4</t>
  </si>
  <si>
    <t>124 /'124/' name=/'Kask LZLeist_1/' unit=/'h/'//&gt; **** Kaskade Laufzeit Lesitung 1</t>
  </si>
  <si>
    <t>125 /'125/' name=/'Kask LZLeist_2/' unit=/'h/'//&gt; **** Kaskade Laufzeit Lesitung 2</t>
  </si>
  <si>
    <t>126 /'126/' name=/'Kask LZLeist_3/' unit=/'h/'//&gt; \ **** Kaskade Laufzeit Lesitung 3</t>
  </si>
  <si>
    <t>127 /'127/' name=/'Kask LZLeist_4/' unit=/'h/'//&gt; **** Kaskade Laufzeit Lesitung 4</t>
  </si>
  <si>
    <t>128 /'128/' name=/'AIN17/' unit=/'V/'//&gt; **** AIN17</t>
  </si>
  <si>
    <t>129 /'129/' name=/'BRT/' unit=/'°C/'//&gt; \ **** Brennraumtemperatur</t>
  </si>
  <si>
    <t>130 /'130/' name=/'IO32 522/' unit=/'mV/'//&gt; **** IO32 522</t>
  </si>
  <si>
    <t>131 /'131/' name=/'IO32 509/' unit=/'mV/'//&gt; **** IO32 509</t>
  </si>
  <si>
    <t>132 /'132/' name=/'IO32 510/' unit=/'mV/'//&gt; \ **** IO32 510</t>
  </si>
  <si>
    <t>133 /'133/' name=/'IO32 517/' unit=/'°C/'//&gt; **** IO32 517</t>
  </si>
  <si>
    <t>134 /'134/' name=/'Leistung/' unit=/'%/'//&gt; **** Leistung</t>
  </si>
  <si>
    <t>135 /'135/' name=/'KasEntaschFreigabe/' unit=/'/'//&gt; \ **** Kaskade Freigabe Entaschung</t>
  </si>
  <si>
    <t>136 /'136/' name=/'I_Lambda/' unit=/'mA/'//&gt; **** I_Lambda</t>
  </si>
  <si>
    <t>137 /'137/' name=/'TRA_A/' unit=/'°C/'//&gt; **** aktuelle Raumtemperatur HKA</t>
  </si>
  <si>
    <t>138 /'138/' name=/'TRA_1/' unit=/'°C/'//&gt; \ **** aktuelle Raumtemperatur HK1</t>
  </si>
  <si>
    <t>139 /'139/' name=/'TRA_2/' unit=/'°C/'//&gt; **** aktuelle Raumtemperatur HK2</t>
  </si>
  <si>
    <t>140 /'140/' name=/'TRA_3/' unit=/'°C/'//&gt; **** aktuelle Raumtemperatur HK3</t>
  </si>
  <si>
    <t>141 /'141/' name=/'TRA_4/' unit=/'°C/'//&gt; \ **** aktuelle Raumtemperatur HK4</t>
  </si>
  <si>
    <t>142 /'142/' name=/'TRA_5/' unit=/'°C/'//&gt; **** aktuelle Raumtemperatur HK5</t>
  </si>
  <si>
    <t>143 /'143/' name=/'TRA_6/' unit=/'°C/'//&gt; **** aktuelle Raumtemperatur HK6</t>
  </si>
  <si>
    <t>144 /'144/' name=/'U_lambda_soll/' unit=/'mV/'//&gt; \ **** ULambda Soll</t>
  </si>
  <si>
    <t>145 /'145/' name=/'BRT Soll/' unit=/'°C/'//&gt;&gt;&gt; \ **** Brennraumtemperatur Soll</t>
  </si>
  <si>
    <t>146 /'146/' name=/'Anf. HKR1/' unit=/'°C/'//&gt; **** Anforderung HKR 1</t>
  </si>
  <si>
    <t>147 /'147/' name=/'Anf. HKR2/' unit=/'°C/'//&gt; **** Anforderung HKR 2</t>
  </si>
  <si>
    <t>148 /'148/' name=/'Anf. HKR3/' unit=/'°C/'//&gt; \ **** Anforderung HKR 3</t>
  </si>
  <si>
    <t>149 /'149/' name=/'Anf. HKR4/' unit=/'°C/'//&gt; **** Anforderung HKR 4</t>
  </si>
  <si>
    <t>150 /'150/' name=/'Anf. HKR5/' unit=/'°C/'//&gt; **** Anforderung HKR 5</t>
  </si>
  <si>
    <t>151 /'151/' name=/'Anf. HKR6/' unit=/'°C/'//&gt; \ **** Anforderung HKR 6</t>
  </si>
  <si>
    <t>152 /'152/' name=/'Anf. HKR7/' unit=/'°C/'//&gt; **** Anforderung HKR 7</t>
  </si>
  <si>
    <t>153 /'153/' name=/'Anf. HKR8/' unit=/'°C/'//&gt; **** Anforderung HKR 8</t>
  </si>
  <si>
    <t>154 /'154/' name=/'IO32 521/' unit=/'mV/'//&gt; \ **** IO32 521</t>
  </si>
  <si>
    <t>Digital:</t>
  </si>
  <si>
    <t>0.0 /'0/' bit=/'0/' name=/'Stb/'//&gt; **** STB</t>
  </si>
  <si>
    <t>0.1 /'0/' bit=/'1/' name=/'Fuellstand/'//&gt; **** Füllstand</t>
  </si>
  <si>
    <t>0.3 /'0/' bit=/'3/' name=/'Es Rein Endl/'//&gt; \ **** Putzeinrichtung Endlage</t>
  </si>
  <si>
    <t>0.4 /'0/' bit=/'4/' name=/'HKPA/'//&gt; **** Heizkreispumpe A</t>
  </si>
  <si>
    <t>0.5 /'0/' bit=/'5/' name=/'MAA/'//&gt; **** Mischer A Auf</t>
  </si>
  <si>
    <t>0.6 /'0/' bit=/'6/' name=/'MAZ/'//&gt; **** Mischer A Zu</t>
  </si>
  <si>
    <t>0.7 /'0/' bit=/'7/' name=/'HKP1/'//&gt; \ **** Heizkreispumpe 1</t>
  </si>
  <si>
    <t>0.8 /'0/' bit=/'8/' name=/'M1A/'//&gt; **** Mischer 1 Auf</t>
  </si>
  <si>
    <t>0.9 /'0/' bit=/'9/' name=/'M1Z/'//&gt; **** Mischer 1 Zu</t>
  </si>
  <si>
    <t>0.10 /'0/' bit=/'10/' name=/'HKP2/'//&gt; **** Heizkreispumpe 2</t>
  </si>
  <si>
    <t>0.11 /'0/' bit=/'11/' name=/'M2A/'//&gt; \ **** Mischer 2 Auf</t>
  </si>
  <si>
    <t>0.12 /'0/' bit=/'12/' name=/'M2Z/'//&gt; **** Mischer 2 Zu</t>
  </si>
  <si>
    <t>0.13 /'0/' bit=/'13/' name=/'Störung/'//&gt; **** Störung</t>
  </si>
  <si>
    <t>1.0 /'1/' bit=/'0/' name=/'L Heiz./'//&gt; **** L Heiz.</t>
  </si>
  <si>
    <t>1.1. /'1/' bit=/'1/' name=/'Z Heiz./'//&gt; \ **** Z Heiz.</t>
  </si>
  <si>
    <t>1.2. /'1/' bit=/'2/' name=/'Z Geb./'//&gt; **** Z Geb.</t>
  </si>
  <si>
    <t>1.3. /'1/' bit=/'3/' name=/'AA Run/'//&gt; **** Ascheschnecke Run</t>
  </si>
  <si>
    <t>1.4. /'1/' bit=/'4/' name=/'AA Dir/'//&gt; **** Ascheschnecke Richtung</t>
  </si>
  <si>
    <t>1.5. /'1/' bit=/'5/' name=/'ES Run/'//&gt; \ **** Einschub Run</t>
  </si>
  <si>
    <t>1.6. /'1/' bit=/'6/' name=/'ES Dir/'//&gt; **** Einschub Richtung</t>
  </si>
  <si>
    <t>1.7. /'1/' bit=/'7/' name=/'AS Saug/'//&gt; **** AS Saug</t>
  </si>
  <si>
    <t>1.8. /'1/' bit=/'8/' name=/'AS RA Run/'//&gt; \ **** AS RA Run</t>
  </si>
  <si>
    <t>1.9. /'1/' bit=/'9/' name=/'AS RA Dir/'//&gt; **** AS RA Dir</t>
  </si>
  <si>
    <t>1.10. /'1/' bit=/'10/' name=/'Rein En/'//&gt; **** Reinigung freigeschalten</t>
  </si>
  <si>
    <t>1.11. /'1/' bit=/'11/' name=/'Rein Run/'//&gt; \ **** Reinigung aktiv</t>
  </si>
  <si>
    <t>1.12. /'1/' bit=/'12/' name=/'RLm_auf/'//&gt;&gt;&gt; \ **** Rücklaufmischer auf</t>
  </si>
  <si>
    <t>1.13. /'1/' bit=/'13/' name=/'RLm_zu/'//&gt; **** Rücklaufmischer zu</t>
  </si>
  <si>
    <t>1.14. /'1/' bit=/'14/' name=/'RL Pumpe/'//&gt; **** Rücklaufpumpe Pumpe</t>
  </si>
  <si>
    <t>2.0. /'2/' bit=/'0/' name=/'BPA/'//&gt; **** Boilerpumpe A</t>
  </si>
  <si>
    <t>2.1. /'2/' bit=/'1/' name=/'BP1/'//&gt; \ **** Boilerpumpe 1</t>
  </si>
  <si>
    <t>2.2. /'2/' bit=/'2/' name=/'BP2/'//&gt; **** Boilerpumpe 2</t>
  </si>
  <si>
    <t>2.3. /'2/' bit=/'3/' name=/'BP3/'//&gt; **** Boilerpumpe 3</t>
  </si>
  <si>
    <t>2.4. /'2/' bit=/'4/' name=/'BZPA/'//&gt; **** Boilerzirkulationspumpe A</t>
  </si>
  <si>
    <t>2.5. /'2/' bit=/'5/' name=/'BZP1/'//&gt; \ **** Boilerzirkulationspumpe 1</t>
  </si>
  <si>
    <t>2.6. /'2/' bit=/'6/' name=/'BZP2/'//&gt; **** Boilerzirkulationspumpe 2</t>
  </si>
  <si>
    <t>2.7. /'2/' bit=/'7/' name=/'BZP3/'//&gt; **** Boilerzirkulationspumpe 3</t>
  </si>
  <si>
    <t>Hargassner Datenprotokoll 155 Datenpakete</t>
  </si>
  <si>
    <t>2.8. /'2/' bit=/'8/' name=/'EHKP/'//&gt; **** externe Heizkreispumpe</t>
  </si>
  <si>
    <t>2.9. /'2/' bit=/'9/' name=/'EHKP2/'//&gt; \ **** externe Heizkreispumpe 2</t>
  </si>
  <si>
    <t>2.10. /'2/' bit=/'10/' name=/'EHKP3/'//&gt; **** externe Heizkreispumpe 3</t>
  </si>
  <si>
    <t>2.11. /'2/' bit=/'11/' name=/'EHK Anf/'//&gt; **** externe Heizkreis Anforderung</t>
  </si>
  <si>
    <t>2.12. /'2/' bit=/'12/' name=/'EHK Anf2/'//&gt; \ **** externe Heizkreis Anforderung 2</t>
  </si>
  <si>
    <t>2.13. /'2/' bit=/'13/' name=/'EHK Anf3/'//&gt; **** externe Heizkreis Anforderung 3</t>
  </si>
  <si>
    <t>3.0. /'3/' bit=/'0/' name=/'HKP3/'//&gt; **** Heizkreispumpe 3</t>
  </si>
  <si>
    <t>3.1. /'3/' bit=/'1/' name=/'M3A/'//&gt; **** Mischer 3 Auf</t>
  </si>
  <si>
    <t>3.2. /'3/' bit=/'2/' name=/'M3Z/'//&gt; \ **** Mischer 3 Zu</t>
  </si>
  <si>
    <t>3.3. /'3/' bit=/'3/' name=/'HKP4/'//&gt; **** Heizkreispumpe 4</t>
  </si>
  <si>
    <t>3.4. /'3/' bit=/'4/' name=/'M4A/'//&gt; **** Mischer 4 Auf</t>
  </si>
  <si>
    <t>3.5. /'3/' bit=/'5/' name=/'M4Z/'//&gt; **** Mischer 4 Zu</t>
  </si>
  <si>
    <t>3.6. /'3/' bit=/'6/' name=/'HKP5/'//&gt; \ **** Heizkreispumpe 5</t>
  </si>
  <si>
    <t>3.7. /'3/' bit=/'7/' name=/'M5A/'//&gt; **** Mischer 5 Auf</t>
  </si>
  <si>
    <t>3.8. /'3/' bit=/'8/' name=/'M5Z/'//&gt; **** Mischer 5 Zu</t>
  </si>
  <si>
    <t>3.9. /'3/' bit=/'9/' name=/'HKP6/'//&gt; **** Heizkreispumpe 6</t>
  </si>
  <si>
    <t>3.10. /'3/' bit=/'10/' name=/'M6A/'//&gt; \ **** Mischer 6 Auf</t>
  </si>
  <si>
    <t>3.11. /'3/' bit=/'11/' name=/'M6Z/'//&gt; **** Mischer 6 Zu</t>
  </si>
  <si>
    <t>3.12. /'3/' bit=/'12/' name=/'Use FuellDis/'//&gt; **** UseFuellDisabled</t>
  </si>
  <si>
    <t>3.13. /'3/' bit=/'13/' name=/'PuffP/'//&gt; \ **** Pufferpumpe</t>
  </si>
  <si>
    <t>3.14. /'3/' bit=/'14/' name=/'Entasch gesp./'//&gt; **** Entaschung gesperrt</t>
  </si>
  <si>
    <t>3.15. /'3/' bit=/'15/' name=/'ATW/'//&gt; **** ATW</t>
  </si>
  <si>
    <t>4.0. /'4/' bit=/'0/' name=/'KASK1 MinLeist/'//&gt; \ **** Kaskade 1 Minimale Leistung</t>
  </si>
  <si>
    <t>4.1. /'4/' bit=/'1/' name=/'KASK2 MinLeist/'//&gt; **** Kaskade 2 Minimale Leistung</t>
  </si>
  <si>
    <t>4.2. /'4/' bit=/'2/' name=/'KASK3 MinLeist/'//&gt; **** Kaskade 3 Minimale Leistung</t>
  </si>
  <si>
    <t>4.3. /'4/' bit=/'3/' name=/'KASK4 MinLeist/'//&gt; \ **** Kaskade 4 Minimale Leistung</t>
  </si>
  <si>
    <t>4.4. /'4/' bit=/'4/' name=/'KASK1 MaxLeist/'//&gt; \ **** Kaskade 1 Maximale Leistung</t>
  </si>
  <si>
    <t>4.5. /'4/' bit=/'5/' name=/'KASK2 MaxLeist/'//&gt; **** Kaskade 2 Maximale Leistung</t>
  </si>
  <si>
    <t>4.6. /'4/' bit=/'6/' name=/'KASK3 MaxLeist/'//&gt; **** Kaskade 3 Maximale Leistung</t>
  </si>
  <si>
    <t>4.7. /'4/' bit=/'7/' name=/'KASK4 MaxLeist/'//&gt; \ **** Kaskade 4 Maximale Leistung</t>
  </si>
  <si>
    <t>4.8. /'4/' bit=/'8/' name=/'KASK1 Run/'//&gt; **** Kaskade 1 Run</t>
  </si>
  <si>
    <t>4.9. /'4/' bit=/'9/' name=/'KASK2 Run/'//&gt; **** Kaskade 2 Run</t>
  </si>
  <si>
    <t>4.10. /'4/' bit=/'10/' name=/'KASK3 Run/'//&gt; \ **** Kaskade 3 Run</t>
  </si>
  <si>
    <t>4.11. /'4/' bit=/'11/' name=/'KASK4 Run/'//&gt; **** Kaskade 4 Run</t>
  </si>
  <si>
    <t>4.12. /'4/' bit=/'12/' name=/'FW Freig./'//&gt; **** Freigabe Fremdwärme</t>
  </si>
  <si>
    <t>4.13. /'4/' bit=/'13/' name=/'sAS Anf Füll/'//&gt; \ **** sAS Anf Füll ?</t>
  </si>
  <si>
    <t>4.14. /'4/' bit=/'14/' name=/'HKV/'//&gt; **** HKV</t>
  </si>
  <si>
    <t>4.15. /'4/' bit=/'15/' name=/'FLP/'//&gt; **** Fernleitungspumpe</t>
  </si>
  <si>
    <t>5.0. /'5/' bit=/'0/' name=/'KASK1 AschAnf/'//&gt; \ **** Kaskade 1 Anforderung Entaschung</t>
  </si>
  <si>
    <t>5.1. /'5/' bit=/'1/' name=/'KASK2 AschAnf/'//&gt; **** Kaskade 2 Anforderung Entaschung</t>
  </si>
  <si>
    <t>5.2. /'5/' bit=/'2/' name=/'KASK3 AschAnf/'//&gt; **** Kaskade 3 Anforderung Entaschung</t>
  </si>
  <si>
    <t>5.3. /'5/' bit=/'3/' name=/'KASK4 AschAnf/'//&gt; \ **** Kaskade 4 Anforderung Entaschung</t>
  </si>
  <si>
    <t>5.4. /'5/' bit=/'4/' name=/'Freig Entasch/'//&gt; **** Freigabe Entaschung</t>
  </si>
  <si>
    <t>5.5. /'5/' bit=/'5/' name=/'Netztrafo/'//&gt; **** Netztrafo</t>
  </si>
  <si>
    <t>5.6. /'5/' bit=/'6/' name=/'Netzrelais/'//&gt; \ **** Netzrelais</t>
  </si>
  <si>
    <t>5.7. /'5/' bit=/'7/' name=/'Lagerraum/'//&gt; **** Lagerraum</t>
  </si>
  <si>
    <t>5.8. /'5/' bit=/'8/' name=/'Aschelade/'//&gt; **** Aschelade</t>
  </si>
  <si>
    <t>5.9. /'5/' bit=/'9/' name=/'LambdaOk/'//&gt; **** LambdaOk</t>
  </si>
  <si>
    <t>Kesselzustand: 0=INIT, 1=Aus, 2=Schieberost init, 3=Start, 4=Zündung Einschub, 5=Zünd.Pause, 6=Zünd.Reduziert, 7=Leistungsbrand, 8=Gluterhaltung, 9=Entaschung, 10=Entaschung Rost, 11=Entaschung Nachlauf, 12=Reinigung, 13=Füllen Start, 14=Füllen, 15=Hand</t>
  </si>
  <si>
    <t>Temperatur Kessel bei Feuerung - Soll</t>
  </si>
  <si>
    <t>Sauerstoff im Abgas O2 - Soll</t>
  </si>
  <si>
    <t>Temperatur Kessel - ist</t>
  </si>
  <si>
    <t>Sauerstoff im Abgas O2 - ist</t>
  </si>
  <si>
    <t>Temperatur Platine</t>
  </si>
  <si>
    <r>
      <rPr>
        <b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>renn</t>
    </r>
    <r>
      <rPr>
        <b/>
        <sz val="11"/>
        <color theme="1"/>
        <rFont val="Aptos Narrow"/>
        <family val="2"/>
        <scheme val="minor"/>
      </rPr>
      <t>R</t>
    </r>
    <r>
      <rPr>
        <sz val="11"/>
        <color theme="1"/>
        <rFont val="Aptos Narrow"/>
        <family val="2"/>
        <scheme val="minor"/>
      </rPr>
      <t>aum</t>
    </r>
    <r>
      <rPr>
        <b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emperatur</t>
    </r>
  </si>
  <si>
    <t xml:space="preserve">Temperatur Vorlauf HK1 Heizung </t>
  </si>
  <si>
    <t xml:space="preserve">Temperatur Vorlauf HK2 Heizung </t>
  </si>
  <si>
    <t>Temperatur Vorlauf HK2 Heizung - Soll</t>
  </si>
  <si>
    <t>Raumtemperatur HK1</t>
  </si>
  <si>
    <t>SP</t>
  </si>
  <si>
    <t>Raumtemperatur HK1 Soll (Setpoint)</t>
  </si>
  <si>
    <t>Raumtemperatur HK2</t>
  </si>
  <si>
    <t>Raumtemperatur HK2 Soll (Setpoint)</t>
  </si>
  <si>
    <t>HK2 Zustand: 0=Aus, 1=Heizen, 2=Absenken Rampe, 3= Absenken, 4= Tag/Nacht Abschaltung, 5=Sommerabschaltung, 6=Frostschutz, 7=Estrich, 8=Hand, 9=Restwärme, 10=Sommerbadheizen</t>
  </si>
  <si>
    <t>HK1 Zustand: 0=Aus, 1=Heizen, 2=Absenken Rampe, 3= Absenken, 4= Tag/Nacht Abschaltung, 5=Sommerabschaltung, 6=Frostschutz, 7=Estrich, 8=Hand, 9=Restwärme, 10=Sommerbadheizen</t>
  </si>
  <si>
    <t>HKA Zustand: 0=Aus, 1=Heizen, 2=Absenken Rampe, 3= Absenken, 4= Tag/Nacht Abschaltung, 5=Sommerabschaltung, 6=Frostschutz, 7=Estrich, 8=Hand, 9=Restwärme, 10=Sommerbadheizen</t>
  </si>
  <si>
    <t>Raumtemperatur HKB</t>
  </si>
  <si>
    <t>Raumtemperatur HKB Soll (Setpoint)</t>
  </si>
  <si>
    <t>Anforderung HKR 0</t>
  </si>
  <si>
    <t>Anforderung HKR 1</t>
  </si>
  <si>
    <t>Anforderung HKR 2</t>
  </si>
  <si>
    <t>Anforderung HKR 3</t>
  </si>
  <si>
    <t>Anforderung HKR 4</t>
  </si>
  <si>
    <t>Anforderung HKR 5</t>
  </si>
  <si>
    <t>Anforderung HKR 6</t>
  </si>
  <si>
    <t>Anforderung HKR 7</t>
  </si>
  <si>
    <t>Anforderung HKR 8</t>
  </si>
  <si>
    <t>Anforderung HKR 9</t>
  </si>
  <si>
    <t>Anforderung HKR 10</t>
  </si>
  <si>
    <t>Anforderung HKR 11</t>
  </si>
  <si>
    <t>Anforderung HKR 12</t>
  </si>
  <si>
    <t>Anforderung HKR 13</t>
  </si>
  <si>
    <t>Anforderung HKR 14</t>
  </si>
  <si>
    <t>Anforderung HKR 15</t>
  </si>
  <si>
    <t>BrennLeistung Kessel</t>
  </si>
  <si>
    <t>Einschub - IST</t>
  </si>
  <si>
    <t>Einschub -SOLL</t>
  </si>
  <si>
    <t>I Es</t>
  </si>
  <si>
    <t>Einschub Strom</t>
  </si>
  <si>
    <t>Raumaustragung Strom</t>
  </si>
  <si>
    <t>Strom Ascheaustragung</t>
  </si>
  <si>
    <t>Strom Schieberost</t>
  </si>
  <si>
    <t>Strom Putzeinheit</t>
  </si>
  <si>
    <t>Anzahl Schieberost Bewegung</t>
  </si>
  <si>
    <t>Anzahl der Entaschungen</t>
  </si>
  <si>
    <t>max. Anforderung Zentral Puffer</t>
  </si>
  <si>
    <t xml:space="preserve">Kessel Brennstoff Scale </t>
  </si>
  <si>
    <t>max. Anforderung Kessel</t>
  </si>
  <si>
    <t>Zu</t>
  </si>
  <si>
    <t>RL-Mischer AUF</t>
  </si>
  <si>
    <t>RL-Mischer ZU</t>
  </si>
  <si>
    <t>eCleaner Elektroden Strom</t>
  </si>
  <si>
    <t>eCleaner Platine/Steuerung  Temperatur</t>
  </si>
  <si>
    <t>Anzahl eCleaner Überschläge</t>
  </si>
  <si>
    <t>eCleaner Zwischenkreisspannung</t>
  </si>
  <si>
    <t>Spannung eCleaner - Soll</t>
  </si>
  <si>
    <t>Spannung eCleaner - ist</t>
  </si>
  <si>
    <t>Strom eCleaner Netzteil (Versorgung)</t>
  </si>
  <si>
    <t>Leistung eCleaner</t>
  </si>
  <si>
    <t>Höchster Bedarf/ Anfrage aller HKRs</t>
  </si>
  <si>
    <t>Temperature Boiler / HWT B-Soll</t>
  </si>
  <si>
    <t>Temperatur Boiler / HWT B</t>
  </si>
  <si>
    <t>Temperatur Boiler / HWT A -Soll</t>
  </si>
  <si>
    <t>Temperatur Warmwasser Boiler HWT1</t>
  </si>
  <si>
    <t>Temperatur Warmwasser Boiler HWT1 (Sollwert)</t>
  </si>
  <si>
    <t>Flow temp. - contr. district line</t>
  </si>
  <si>
    <t>Controlled district line 2 flow temperature</t>
  </si>
  <si>
    <t>Externer Heizkreis Solltemperatur</t>
  </si>
  <si>
    <t>Minimum output based on the flue gas temperature</t>
  </si>
  <si>
    <t>Maximum output based on the flue gas temperature</t>
  </si>
  <si>
    <t>Maximum boiler output based on the accumulator fill level</t>
  </si>
  <si>
    <t>3-sensor accumulator maximum output</t>
  </si>
  <si>
    <t>Sauerstoff O2 Regler</t>
  </si>
  <si>
    <t>Programmauswahl: 0=Manuell, 1=Aus, 2=Boiler, 3=Auto, 4=Feuerung Aus</t>
  </si>
  <si>
    <t>Status Fernbedienung Raum HK1 (0 = None, 1 = Auto, 2 = Night, 3 = Day, 4 = Off, 5 = Party, 6 = Frost prot.)</t>
  </si>
  <si>
    <t>Status Fernbedienung Raum HKA (0 = None, 1 = Auto, 2 = Night, 3 = Day, 4 = Off, 5 = Party, 6 = Frost prot.)</t>
  </si>
  <si>
    <t>Status Fernbedienung Raum HK2 (0 = None, 1 = Auto, 2 = Night, 3 = Day, 4 = Off, 5 = Party, 6 = Frost prot.)</t>
  </si>
  <si>
    <t>Status Fernbedienung Raum HKB (0 = None, 1 = Auto, 2 = Night, 3 = Day, 4 = Off, 5 = Party, 6 = Frost prot.)</t>
  </si>
  <si>
    <t>Raumtemperatur HKA - Soll</t>
  </si>
  <si>
    <t>Raumtemperatur HKA</t>
  </si>
  <si>
    <t>Temperatur Vorlauf HKA</t>
  </si>
  <si>
    <t>Temperatur Vorlauf HKA - Soll</t>
  </si>
  <si>
    <t>Temperatur Vorlauf HK1 - SOLL</t>
  </si>
  <si>
    <t>Temperatur Vorlauf HKB Heizung -Soll</t>
  </si>
  <si>
    <t>Temperatur Vorlauf HKB  Heizung</t>
  </si>
  <si>
    <t>HKB Zustand: 0=Aus, 1=Heizen, 2=Absenken Rampe, 3= Absenken, 4= Tag/Nacht Abschaltung, 5=Sommerabschaltung, 6=Frostschutz, 7=Estrich, 8=Hand, 9=Restwärme, 10=Sommerbadheizen</t>
  </si>
  <si>
    <t>Lamda Spannung</t>
  </si>
  <si>
    <t>Heiz P Lambda</t>
  </si>
  <si>
    <t>Heiz U Lambda</t>
  </si>
  <si>
    <t>Heiz I Lambda</t>
  </si>
  <si>
    <t>Leistungsaufnahme Heizungs-Steuerung ("Lambda")</t>
  </si>
  <si>
    <t>Spannungsversorgung  Heizungs-Steuerung ("Lambda")</t>
  </si>
  <si>
    <t>Stromaufnahme  Heizungs-Steuerung ("Lambda")</t>
  </si>
  <si>
    <t>Dezimal 
Wert</t>
  </si>
  <si>
    <t>Hex 
Wert</t>
  </si>
  <si>
    <t>Hargassner
Bezeichnung</t>
  </si>
  <si>
    <t>Funktion</t>
  </si>
  <si>
    <t>Bit</t>
  </si>
  <si>
    <t>Dec.Wert</t>
  </si>
  <si>
    <t>Hex/Digi id=0</t>
  </si>
  <si>
    <t>Hex/Digi id=1</t>
  </si>
  <si>
    <t>Hex/Digi id=2</t>
  </si>
  <si>
    <t>Hex/Digi id=3</t>
  </si>
  <si>
    <t>Hex/Digi id=4</t>
  </si>
  <si>
    <t>Hex/Digi id=5</t>
  </si>
  <si>
    <t>Hex/Digi id=6</t>
  </si>
  <si>
    <t>Hex/Digi id=7</t>
  </si>
  <si>
    <t>Siehe Tabelle</t>
  </si>
  <si>
    <t>Hexadez.siehe Tabelle</t>
  </si>
  <si>
    <t>ExtHK vorhanden</t>
  </si>
  <si>
    <t>HK1-Mischer Auf</t>
  </si>
  <si>
    <t>HK1-Mischer Zu</t>
  </si>
  <si>
    <t>HK1-Pumpe AN</t>
  </si>
  <si>
    <t>HK2-Pumpe AN</t>
  </si>
  <si>
    <t>HK2-Mischer Auf</t>
  </si>
  <si>
    <t>HK2-Mischer Zu</t>
  </si>
  <si>
    <t>HK3-Pumpe AN</t>
  </si>
  <si>
    <t>HK5-Pumpe AN</t>
  </si>
  <si>
    <t>HK3-Mischer Auf</t>
  </si>
  <si>
    <t>HK4-Pumpe AN</t>
  </si>
  <si>
    <t>HK6-Pumpe AN</t>
  </si>
  <si>
    <t>HK6-Mischer Auf</t>
  </si>
  <si>
    <t>HKB-Pumpe AN</t>
  </si>
  <si>
    <t>HK3-Mischer Zu</t>
  </si>
  <si>
    <t>HK4-Mischer Auf</t>
  </si>
  <si>
    <t>HK4-Mischer Zu</t>
  </si>
  <si>
    <t>HK5-Mischer Auf</t>
  </si>
  <si>
    <t>HK5-Mischer Zu</t>
  </si>
  <si>
    <t>HK6-Mischer Zu</t>
  </si>
  <si>
    <t>HKB-Mischer Auf</t>
  </si>
  <si>
    <t>HKB-Mischer Zu</t>
  </si>
  <si>
    <t>HKA-Pumpe AN</t>
  </si>
  <si>
    <t>HKA-Mischer Auf</t>
  </si>
  <si>
    <t>HKA-Mischer Zu</t>
  </si>
  <si>
    <t>Aschebox vorh.</t>
  </si>
  <si>
    <t>Netztrafo OK</t>
  </si>
  <si>
    <t>BoilerpumpeA</t>
  </si>
  <si>
    <t>Boilerpumpe1</t>
  </si>
  <si>
    <t>Boilerpumpe2</t>
  </si>
  <si>
    <t>Boilerpumpe3</t>
  </si>
  <si>
    <t>BoilerpumpeB</t>
  </si>
  <si>
    <t>Boilerzirk.pumpe A</t>
  </si>
  <si>
    <t>Boilerzirk.pumpe1</t>
  </si>
  <si>
    <t>Boilerzirk.pumpe2</t>
  </si>
  <si>
    <t>Boilerzirk.pumpe3</t>
  </si>
  <si>
    <t>Boilerzirk.pumpeB</t>
  </si>
  <si>
    <t>Einschub Reinig. Endlage</t>
  </si>
  <si>
    <t>Externe Heizkreis Pumpe an</t>
  </si>
  <si>
    <t>Externe Heizkreis Pumpe 2 an</t>
  </si>
  <si>
    <t>Externe Heizkreis Pumpe 3 an</t>
  </si>
  <si>
    <t>Kaskade 1 Run</t>
  </si>
  <si>
    <t>Kaskade 2 Run</t>
  </si>
  <si>
    <t>Kaskade 3 Run</t>
  </si>
  <si>
    <t>Kaskade 4 Run</t>
  </si>
  <si>
    <t>Kaskade 1 OK</t>
  </si>
  <si>
    <t>Kaskade 2 OK</t>
  </si>
  <si>
    <t>Kaskade 3 OK</t>
  </si>
  <si>
    <t>Kaskade 4 OK</t>
  </si>
  <si>
    <t>Externe Heizkreis Anforderung</t>
  </si>
  <si>
    <t>Externe Heizkreis 2 Anforderung</t>
  </si>
  <si>
    <t>Externe Heizkreis 3 Anforderung</t>
  </si>
  <si>
    <t xml:space="preserve"> =Datenpunkt 120 / ID=0</t>
  </si>
  <si>
    <t xml:space="preserve"> =Datenpunkt 121 / ID1</t>
  </si>
  <si>
    <t xml:space="preserve"> =Datenpunkt 122 /ID2</t>
  </si>
  <si>
    <t xml:space="preserve"> =Datenpunkt 123 / ID3</t>
  </si>
  <si>
    <t xml:space="preserve"> =Datenpunkt 124 /ID4</t>
  </si>
  <si>
    <t xml:space="preserve"> =Datenpunkt 125 / ID5</t>
  </si>
  <si>
    <t xml:space="preserve"> =Datenpunkt 126 / ID6</t>
  </si>
  <si>
    <t xml:space="preserve"> =Datenpunkt 127 / ID7</t>
  </si>
  <si>
    <t>Kaskade 1 min. Leistung</t>
  </si>
  <si>
    <t>Kaskade 2 min. Leistung</t>
  </si>
  <si>
    <t>Kaskade 3 min. Leistung</t>
  </si>
  <si>
    <t>Kaskade 4 min. Leistung</t>
  </si>
  <si>
    <t>Kaskade 1 max.. Leistung</t>
  </si>
  <si>
    <t>Kaskade 2 max.. Leistung</t>
  </si>
  <si>
    <t>Kaskade 3 max.. Leistung</t>
  </si>
  <si>
    <t>Kaskade 4 max.. Leistung</t>
  </si>
  <si>
    <t>Entasch. gesperrt</t>
  </si>
  <si>
    <r>
      <t>Temperatur Boiler (</t>
    </r>
    <r>
      <rPr>
        <b/>
        <sz val="11"/>
        <color theme="1"/>
        <rFont val="Aptos Narrow"/>
        <family val="2"/>
        <scheme val="minor"/>
      </rPr>
      <t>H</t>
    </r>
    <r>
      <rPr>
        <sz val="11"/>
        <color theme="1"/>
        <rFont val="Aptos Narrow"/>
        <family val="2"/>
        <scheme val="minor"/>
      </rPr>
      <t>eiß</t>
    </r>
    <r>
      <rPr>
        <b/>
        <sz val="11"/>
        <color theme="1"/>
        <rFont val="Aptos Narrow"/>
        <family val="2"/>
        <scheme val="minor"/>
      </rPr>
      <t>W</t>
    </r>
    <r>
      <rPr>
        <sz val="11"/>
        <color theme="1"/>
        <rFont val="Aptos Narrow"/>
        <family val="2"/>
        <scheme val="minor"/>
      </rPr>
      <t>asser</t>
    </r>
    <r>
      <rPr>
        <b/>
        <sz val="11"/>
        <color theme="1"/>
        <rFont val="Aptos Narrow"/>
        <family val="2"/>
        <scheme val="minor"/>
      </rPr>
      <t>T</t>
    </r>
    <r>
      <rPr>
        <sz val="11"/>
        <color theme="1"/>
        <rFont val="Aptos Narrow"/>
        <family val="2"/>
        <scheme val="minor"/>
      </rPr>
      <t>ank)/HWT A</t>
    </r>
  </si>
  <si>
    <t>Fernleitungspumpe</t>
  </si>
  <si>
    <t>Fernleitungspumpe 2</t>
  </si>
  <si>
    <t>Fernleitung 2 Mischer auf</t>
  </si>
  <si>
    <t>Fernleitung 2 Mischer zu</t>
  </si>
  <si>
    <t>Fernleitung Mischer auf</t>
  </si>
  <si>
    <t>Fernleitung Mischer zu</t>
  </si>
  <si>
    <r>
      <rPr>
        <b/>
        <sz val="11"/>
        <color theme="1"/>
        <rFont val="Aptos Narrow"/>
        <family val="2"/>
        <scheme val="minor"/>
      </rPr>
      <t>F</t>
    </r>
    <r>
      <rPr>
        <sz val="11"/>
        <color theme="1"/>
        <rFont val="Aptos Narrow"/>
        <family val="2"/>
        <scheme val="minor"/>
      </rPr>
      <t>ern</t>
    </r>
    <r>
      <rPr>
        <b/>
        <sz val="11"/>
        <color theme="1"/>
        <rFont val="Aptos Narrow"/>
        <family val="2"/>
        <scheme val="minor"/>
      </rPr>
      <t>W</t>
    </r>
    <r>
      <rPr>
        <sz val="11"/>
        <color theme="1"/>
        <rFont val="Aptos Narrow"/>
        <family val="2"/>
        <scheme val="minor"/>
      </rPr>
      <t>ärme Freigabe</t>
    </r>
  </si>
  <si>
    <t>Temperatur FW (Fremdwärme/ FernWärme)</t>
  </si>
  <si>
    <t>Spülung aktiv.</t>
  </si>
  <si>
    <t>Verbindung:</t>
  </si>
  <si>
    <t>Telnet, IP der Anlage, Port 23</t>
  </si>
  <si>
    <t>MW/SW/ZU</t>
  </si>
  <si>
    <t>0</t>
  </si>
  <si>
    <t xml:space="preserve">Position  Automatische Umschalteinheit "AUP" Soll </t>
  </si>
  <si>
    <t>Pos.  Aut. Umsch. "AUP"  IST (1=2.5/2=xxx/3=xxx/4=xxx/5=xxx/6=327,5)</t>
  </si>
  <si>
    <t>Differenz Regelung Pumpe2</t>
  </si>
  <si>
    <t>Differenz Regelung Pumpe3</t>
  </si>
  <si>
    <t>Differenz Regel. Mischer auf</t>
  </si>
  <si>
    <t>Differenz Regel. Mischer zu</t>
  </si>
  <si>
    <t>Differenz Regelung2 Pumpe2</t>
  </si>
  <si>
    <t>Differenz Regel.2 Mischer auf</t>
  </si>
  <si>
    <t>Differnz Regel.2 Mischer zu</t>
  </si>
  <si>
    <t>Differnz Regelung3 Pumpe2</t>
  </si>
  <si>
    <t>Differnz Regelung3 Pumpe3</t>
  </si>
  <si>
    <t>Differenz Regel.3 Mischer auf</t>
  </si>
  <si>
    <t>Differnz Regel.3 Mischer zu</t>
  </si>
  <si>
    <t>7</t>
  </si>
  <si>
    <t>Pufferzustand: 0=Aus,1=Restwärme, 2=Ein, 3=Ladung Aktiv, 4=Hand, 5=RFK</t>
  </si>
  <si>
    <t>Zündung Heizung</t>
  </si>
  <si>
    <t>Zündung Gebläse</t>
  </si>
  <si>
    <t>A.Schnecke Rückwärts</t>
  </si>
  <si>
    <t>Einschub Rückwärts</t>
  </si>
  <si>
    <t>Raumaustrag Rückwärts</t>
  </si>
  <si>
    <t>Einschubschnecke  ein</t>
  </si>
  <si>
    <t>Ascheschnecke ein</t>
  </si>
  <si>
    <t>Reinigung aktiv/ein</t>
  </si>
  <si>
    <t>Standard -Betrieb</t>
  </si>
  <si>
    <t>Saugturbine</t>
  </si>
  <si>
    <t>Anfrage Füllen Pellets</t>
  </si>
  <si>
    <t>Rücklaufpumpe/Puffer</t>
  </si>
  <si>
    <t>Reinigung Freigabe</t>
  </si>
  <si>
    <t>Heizkreis Vorlauf</t>
  </si>
  <si>
    <t>1000/0</t>
  </si>
  <si>
    <t>HK1 An</t>
  </si>
  <si>
    <t>Wärme aus</t>
  </si>
  <si>
    <t>Puffer</t>
  </si>
  <si>
    <t>angeschlossen</t>
  </si>
  <si>
    <t>nicht benutzt</t>
  </si>
  <si>
    <t>P-Laden</t>
  </si>
  <si>
    <t>e/a</t>
  </si>
  <si>
    <t>HK1 An/aus</t>
  </si>
  <si>
    <t>8/0</t>
  </si>
  <si>
    <t>Funkt. Klemme 41/42</t>
  </si>
  <si>
    <t>Kl.62/63 AbgasT.wächter</t>
  </si>
  <si>
    <t>1021/21</t>
  </si>
  <si>
    <t>Leistungsbrand</t>
  </si>
  <si>
    <t>Display Code aktiv 0=nein</t>
  </si>
  <si>
    <t>Kessel</t>
  </si>
  <si>
    <t>c01/9</t>
  </si>
  <si>
    <t>Störung anliegend</t>
  </si>
  <si>
    <t>Störungs Nummer: (siehe Servicehandbuch) 0=keine, 5= "Aschelade entleeren", 6= "Aschelade zu voll", "29" : "Verbrennungsstörung", "30" : "Batterie leer", "31" : "Blockade Einschubmotor", "32" : "Füllzeit überschritten", "70" : "Pelletslagerstand niedrig", "89" : "Schieberost schwergängig", "93" : "Aschelade offen", "155" : "Spülung defekt", "227" : "Lagerraumschalter aus", "228" : "Pelletsbehälter fast leer", "229" : "Füllstandsmelder kontrollieren", "371" : "Brennraum prüfen", 6329=Externe Störung z.B.Füllst. Kondensatwanne</t>
  </si>
  <si>
    <t>Laufzeit Eintrags-Schnecke seit letzter Entaschung/Entleerung</t>
  </si>
  <si>
    <t>Laufzeit Eintrags-Schnecke seit Füllung Pellet-Tagesspeicher</t>
  </si>
  <si>
    <t>Raumaustrag Pellets  ein</t>
  </si>
  <si>
    <t>Füllst. Tagesspeich.&lt;100%</t>
  </si>
  <si>
    <t>A</t>
  </si>
  <si>
    <t>A/2A</t>
  </si>
  <si>
    <t>2A</t>
  </si>
  <si>
    <t>2A/A</t>
  </si>
  <si>
    <t>1027/27/25/1021</t>
  </si>
  <si>
    <t>1021</t>
  </si>
  <si>
    <t>Lade Heizung mit Pellets</t>
  </si>
  <si>
    <t>28</t>
  </si>
  <si>
    <t>6</t>
  </si>
  <si>
    <t>&lt;CHANNEL id='0' name='ZK' dop='0'/&gt;</t>
  </si>
  <si>
    <t>&lt;CHANNEL id='1' name='O2' unit='%'/&gt;</t>
  </si>
  <si>
    <t>&lt;CHANNEL id='2' name='O2soll' unit='%'/&gt;</t>
  </si>
  <si>
    <t>&lt;CHANNEL id='3' name='TK' unit='°C'/&gt;</t>
  </si>
  <si>
    <t>&lt;CHANNEL id='4' name='TKsoll' unit='°C'/&gt;</t>
  </si>
  <si>
    <t>&lt;CHANNEL id='5' name='TRL' unit='°C'/&gt;</t>
  </si>
  <si>
    <t>&lt;CHANNEL id='6' name='TRLsoll' unit='°C' dop='0'/&gt;</t>
  </si>
  <si>
    <t>&lt;CHANNEL id='7' name='Spreizung' unit='°C'/&gt;</t>
  </si>
  <si>
    <t>&lt;CHANNEL id='8' name='TRG' unit='°C'/&gt;</t>
  </si>
  <si>
    <t>&lt;CHANNEL id='9' name='SZist' unit='%' dop='0'/&gt;</t>
  </si>
  <si>
    <t>&lt;CHANNEL id='10' name='SZsoll' unit='%'/&gt;</t>
  </si>
  <si>
    <t>&lt;CHANNEL id='11' name='TPo' unit='°C'/&gt;</t>
  </si>
  <si>
    <t>&lt;CHANNEL id='12' name='TPm' unit='°C'/&gt;</t>
  </si>
  <si>
    <t>&lt;CHANNEL id='13' name='TPu' unit='°C'/&gt;</t>
  </si>
  <si>
    <t>&lt;CHANNEL id='14' name='Puff Füllgrad' unit='%' dop='0'/&gt;</t>
  </si>
  <si>
    <t>&lt;CHANNEL id='15' name='Puffer_soll oben' unit='°C' dop='0'/&gt;</t>
  </si>
  <si>
    <t>&lt;CHANNEL id='16' name='Puffer_soll unten' unit='°C' dop='0'/&gt;</t>
  </si>
  <si>
    <t>&lt;CHANNEL id='17' name='PuffZustand' dop='0'/&gt;</t>
  </si>
  <si>
    <t>&lt;CHANNEL id='18' name='Max Anf Kessel' dop='0'/&gt;</t>
  </si>
  <si>
    <t>&lt;CHANNEL id='19' name='TFW' unit='°C' dop='0'/&gt;</t>
  </si>
  <si>
    <t>&lt;CHANNEL id='20' name='Leistung' unit='%' dop='0'/&gt;</t>
  </si>
  <si>
    <t>&lt;CHANNEL id='21' name='ESsoll' unit='%'/&gt;</t>
  </si>
  <si>
    <t>&lt;CHANNEL id='22' name='min.Leist.TRG' unit='%'/&gt;</t>
  </si>
  <si>
    <t>&lt;CHANNEL id='23' name='max.Leist.TRG' unit='%'/&gt;</t>
  </si>
  <si>
    <t>&lt;CHANNEL id='24' name='max.Leist.Fuell' unit='%'/&gt;</t>
  </si>
  <si>
    <t>&lt;CHANNEL id='25' name='max.Leist.TPO' unit='%'/&gt;</t>
  </si>
  <si>
    <t>&lt;CHANNEL id='26' name='ESRegler' unit='%' dop='0'/&gt;</t>
  </si>
  <si>
    <t>&lt;CHANNEL id='27' name='Regler K'/&gt;</t>
  </si>
  <si>
    <t>&lt;CHANNEL id='28' name='KeBrstScale' unit='%' dop='0'/&gt;</t>
  </si>
  <si>
    <t>&lt;CHANNEL id='29' name='Programm' dop='0'/&gt;</t>
  </si>
  <si>
    <t>&lt;CHANNEL id='30' name='Störungs Nr' dop='0'/&gt;</t>
  </si>
  <si>
    <t>&lt;CHANNEL id='31' name='Max Anf ZenPuf' unit='°C' dop='0'/&gt;</t>
  </si>
  <si>
    <t>&lt;CHANNEL id='32' name='I Es' unit='mA' dop='0'/&gt;</t>
  </si>
  <si>
    <t>&lt;CHANNEL id='33' name='I Ra' unit='mA' dop='0'/&gt;</t>
  </si>
  <si>
    <t>&lt;CHANNEL id='34' name='I Aa' unit='mA' dop='0'/&gt;</t>
  </si>
  <si>
    <t>&lt;CHANNEL id='35' name='I Sr' unit='mA' dop='0'/&gt;</t>
  </si>
  <si>
    <t>&lt;CHANNEL id='36' name='I Rein' unit='mA' dop='0'/&gt;</t>
  </si>
  <si>
    <t>&lt;CHANNEL id='37' name='LZ ES seit Füll.' unit='Min' dop='0'/&gt;</t>
  </si>
  <si>
    <t>&lt;CHANNEL id='38' name='LZ ES seit Ent.' unit='Min' dop='0'/&gt;</t>
  </si>
  <si>
    <t>&lt;CHANNEL id='39' name='Anzahl Entasch.' dop='0'/&gt;</t>
  </si>
  <si>
    <t>&lt;CHANNEL id='40' name='Anzahl SR Beweg.' dop='0'/&gt;</t>
  </si>
  <si>
    <t>&lt;CHANNEL id='41' name='Lagerstand' unit='kg' dop='0'/&gt;</t>
  </si>
  <si>
    <t>&lt;CHANNEL id='42' name='Verbrauchszähler' unit='kg' dop='0'/&gt;</t>
  </si>
  <si>
    <t>&lt;CHANNEL id='43' name='Heiz P Lambda' unit='W' dop='2'/&gt;</t>
  </si>
  <si>
    <t>&lt;CHANNEL id='44' name='Heiz U Lambda' unit='V' dop='2'/&gt;</t>
  </si>
  <si>
    <t>&lt;CHANNEL id='45' name='Heiz I Lambda' unit='mA' dop='0'/&gt;</t>
  </si>
  <si>
    <t>&lt;CHANNEL id='46' name='U_Lambda' unit='mV'/&gt;</t>
  </si>
  <si>
    <t>&lt;CHANNEL id='47' name='U Netzteil' unit='mV' dop='0'/&gt;</t>
  </si>
  <si>
    <t>&lt;CHANNEL id='48' name='T Spülung' unit='°C'/&gt;</t>
  </si>
  <si>
    <t>&lt;CHANNEL id='49' name='BRT' unit='°C'/&gt;</t>
  </si>
  <si>
    <t>&lt;CHANNEL id='50' name='Tplat' unit='°C' dop='0'/&gt;</t>
  </si>
  <si>
    <t>&lt;CHANNEL id='51' name='TVG' unit='°C'/&gt;</t>
  </si>
  <si>
    <t>&lt;CHANNEL id='52' name='TVG2' unit='°C'/&gt;</t>
  </si>
  <si>
    <t>&lt;CHANNEL id='53' name='AIN17' unit='V'/&gt;</t>
  </si>
  <si>
    <t>&lt;CHANNEL id='54' name='Taus' unit='°C'/&gt;</t>
  </si>
  <si>
    <t>&lt;CHANNEL id='55' name='TA Gem.' unit='°C'/&gt;</t>
  </si>
  <si>
    <t>&lt;CHANNEL id='56' name='Effizienz' unit='%'/&gt;</t>
  </si>
  <si>
    <t>&lt;CHANNEL id='57' name='ExtHK Solltmp.' unit='°C' dop='0'/&gt;</t>
  </si>
  <si>
    <t>&lt;CHANNEL id='58' name='TVL_A' unit='°C'/&gt;</t>
  </si>
  <si>
    <t>&lt;CHANNEL id='59' name='TVLs_A' unit='°C' dop='0'/&gt;</t>
  </si>
  <si>
    <t>&lt;CHANNEL id='60' name='TRA_A' unit='°C'/&gt;</t>
  </si>
  <si>
    <t>&lt;CHANNEL id='61' name='TRs_A' unit='°C'/&gt;</t>
  </si>
  <si>
    <t>&lt;CHANNEL id='62' name='HKZustand_A' dop='0'/&gt;</t>
  </si>
  <si>
    <t>&lt;CHANNEL id='63' name='FRA Zustand' dop='0'/&gt;</t>
  </si>
  <si>
    <t>&lt;CHANNEL id='64' name='HKPA Status' dop='0'/&gt;</t>
  </si>
  <si>
    <t>&lt;CHANNEL id='65' name='TVL_1' unit='°C'/&gt;</t>
  </si>
  <si>
    <t>&lt;CHANNEL id='66' name='TVLs_1' unit='°C' dop='0'/&gt;</t>
  </si>
  <si>
    <t>&lt;CHANNEL id='67' name='TRA_1' unit='°C'/&gt;</t>
  </si>
  <si>
    <t>&lt;CHANNEL id='68' name='TRs_1' unit='°C'/&gt;</t>
  </si>
  <si>
    <t>&lt;CHANNEL id='69' name='HKZustand_1' dop='0'/&gt;</t>
  </si>
  <si>
    <t>&lt;CHANNEL id='70' name='FR1 Zustand' dop='0'/&gt;</t>
  </si>
  <si>
    <t>&lt;CHANNEL id='71' name='HKP1 Status' dop='0'/&gt;</t>
  </si>
  <si>
    <t>&lt;CHANNEL id='72' name='TVL_2' unit='°C'/&gt;</t>
  </si>
  <si>
    <t>&lt;CHANNEL id='73' name='TVLs_2' unit='°C' dop='0'/&gt;</t>
  </si>
  <si>
    <t>&lt;CHANNEL id='74' name='TRA_2' unit='°C'/&gt;</t>
  </si>
  <si>
    <t>&lt;CHANNEL id='75' name='TRs_2' unit='°C'/&gt;</t>
  </si>
  <si>
    <t>&lt;CHANNEL id='76' name='HKZustand_2' dop='0'/&gt;</t>
  </si>
  <si>
    <t>&lt;CHANNEL id='77' name='FR2 Zustand' dop='0'/&gt;</t>
  </si>
  <si>
    <t>&lt;CHANNEL id='78' name='HKP2 Status' dop='0'/&gt;</t>
  </si>
  <si>
    <t>&lt;CHANNEL id='79' name='TVL_B' unit='°C'/&gt;</t>
  </si>
  <si>
    <t>&lt;CHANNEL id='80' name='TVLs_B' unit='°C' dop='0'/&gt;</t>
  </si>
  <si>
    <t>&lt;CHANNEL id='81' name='TRA_B' unit='°C'/&gt;</t>
  </si>
  <si>
    <t>&lt;CHANNEL id='82' name='TRs_B' unit='°C'/&gt;</t>
  </si>
  <si>
    <t>&lt;CHANNEL id='83' name='HKZustand_B' dop='0'/&gt;</t>
  </si>
  <si>
    <t>&lt;CHANNEL id='84' name='FRB Zustand' dop='0'/&gt;</t>
  </si>
  <si>
    <t>&lt;CHANNEL id='85' name='HKPB Status' dop='0'/&gt;</t>
  </si>
  <si>
    <t>&lt;CHANNEL id='86' name='TBA' unit='°C'/&gt;</t>
  </si>
  <si>
    <t>&lt;CHANNEL id='87' name='TBs_A' unit='°C' dop='0'/&gt;</t>
  </si>
  <si>
    <t>&lt;CHANNEL id='88' name='TB1' unit='°C'/&gt;</t>
  </si>
  <si>
    <t>&lt;CHANNEL id='89' name='TBs_1' unit='°C' dop='0'/&gt;</t>
  </si>
  <si>
    <t>&lt;CHANNEL id='90' name='BoiZustand_1' dop='0'/&gt;</t>
  </si>
  <si>
    <t>&lt;CHANNEL id='91' name='TBB' unit='°C'/&gt;</t>
  </si>
  <si>
    <t>&lt;CHANNEL id='92' name='TBs_B' unit='°C' dop='0'/&gt;</t>
  </si>
  <si>
    <t>&lt;CHANNEL id='93' name='HKR Anf' unit='°C'/&gt;</t>
  </si>
  <si>
    <t>&lt;CHANNEL id='94' name='Anf. HKR0' unit='°C' dop='0'/&gt;</t>
  </si>
  <si>
    <t>&lt;CHANNEL id='95' name='Anf. HKR1' unit='°C' dop='0'/&gt;</t>
  </si>
  <si>
    <t>&lt;CHANNEL id='96' name='Anf. HKR2' unit='°C' dop='0'/&gt;</t>
  </si>
  <si>
    <t>&lt;CHANNEL id='97' name='Anf. HKR3' unit='°C' dop='0'/&gt;</t>
  </si>
  <si>
    <t>&lt;CHANNEL id='98' name='Anf. HKR4' unit='°C' dop='0'/&gt;</t>
  </si>
  <si>
    <t>&lt;CHANNEL id='99' name='Anf. HKR5' unit='°C' dop='0'/&gt;</t>
  </si>
  <si>
    <t>&lt;CHANNEL id='100' name='Anf. HKR6' unit='°C' dop='0'/&gt;</t>
  </si>
  <si>
    <t>&lt;CHANNEL id='101' name='Anf. HKR7' unit='°C' dop='0'/&gt;</t>
  </si>
  <si>
    <t>&lt;CHANNEL id='102' name='Anf. HKR8' unit='°C' dop='0'/&gt;</t>
  </si>
  <si>
    <t>&lt;CHANNEL id='103' name='Anf. HKR9' unit='°C' dop='0'/&gt;</t>
  </si>
  <si>
    <t>&lt;CHANNEL id='104' name='Anf. HKR10' unit='°C' dop='0'/&gt;</t>
  </si>
  <si>
    <t>&lt;CHANNEL id='105' name='Anf. HKR11' unit='°C' dop='0'/&gt;</t>
  </si>
  <si>
    <t>&lt;CHANNEL id='106' name='Anf. HKR12' unit='°C' dop='0'/&gt;</t>
  </si>
  <si>
    <t>&lt;CHANNEL id='107' name='Anf. HKR13' unit='°C' dop='0'/&gt;</t>
  </si>
  <si>
    <t>&lt;CHANNEL id='108' name='Anf. HKR14' unit='°C' dop='0'/&gt;</t>
  </si>
  <si>
    <t>&lt;CHANNEL id='109' name='Anf. HKR15' unit='°C' dop='0'/&gt;</t>
  </si>
  <si>
    <t>&lt;CHANNEL id='110' name='UsePos' dop='0'/&gt;</t>
  </si>
  <si>
    <t>&lt;CHANNEL id='111' name='AUPSoll' unit='mm'/&gt;</t>
  </si>
  <si>
    <t>&lt;CHANNEL id='112' name='AUPIst' unit='mm'/&gt;</t>
  </si>
  <si>
    <t>&lt;CHANNEL id='113' name='AUPStrom' unit='mA'/&gt;</t>
  </si>
  <si>
    <t>&lt;CHANNEL id='114' name='eCleaner U-HV' unit='kV'/&gt;</t>
  </si>
  <si>
    <t>&lt;CHANNEL id='115' name='eCleaner U-HVs' unit='kV'/&gt;</t>
  </si>
  <si>
    <t>&lt;CHANNEL id='116' name='eCleaner I-Elek' unit='µA'/&gt;</t>
  </si>
  <si>
    <t>&lt;CHANNEL id='117' name='eCleaner U-ZK' unit='V'/&gt;</t>
  </si>
  <si>
    <t>&lt;CHANNEL id='118' name='eCleaner U-NT' unit='V'/&gt;</t>
  </si>
  <si>
    <t>&lt;CHANNEL id='119' name='eCleaner I-NT' unit='mA'/&gt;</t>
  </si>
  <si>
    <t>&lt;CHANNEL id='120' name='eCleaner Max_U-HV' unit='kV'/&gt;</t>
  </si>
  <si>
    <t>&lt;CHANNEL id='121' name='eCleaner Temp' unit='°C'/&gt;</t>
  </si>
  <si>
    <t>&lt;CHANNEL id='122' name='eCleaner Ueberschlag' dop='0'/&gt;</t>
  </si>
  <si>
    <t>&lt;CHANNEL id='123' name='eCleaner Leistung' unit='%' dop='0'/&gt;</t>
  </si>
  <si>
    <t>&lt;CHANNEL id='124' name='Wasserdruck' unit='bar' dop='2'/&gt;</t>
  </si>
  <si>
    <t>&lt;/ANALOG&gt;</t>
  </si>
  <si>
    <t>&lt;DIGITAL&gt;</t>
  </si>
  <si>
    <t>&lt;CHANNEL id='0' bit='0' name='Störung'/&gt;</t>
  </si>
  <si>
    <t>&lt;CHANNEL id='0' bit='1' name='Stb'/&gt;</t>
  </si>
  <si>
    <t>&lt;CHANNEL id='0' bit='2' name='Fuellstand'/&gt;</t>
  </si>
  <si>
    <t>&lt;CHANNEL id='0' bit='3' name='RLP/PuffP'/&gt;</t>
  </si>
  <si>
    <t>&lt;CHANNEL id='0' bit='4' name='RLm_auf'/&gt;</t>
  </si>
  <si>
    <t>&lt;CHANNEL id='0' bit='5' name='RLm_zu'/&gt;</t>
  </si>
  <si>
    <t>&lt;CHANNEL id='0' bit='10' name='WS freig.'/&gt;</t>
  </si>
  <si>
    <t>&lt;CHANNEL id='0' bit='11' name='Akt. Code'/&gt;</t>
  </si>
  <si>
    <t>&lt;CHANNEL id='0' bit='14' name='FW Freig.'/&gt;</t>
  </si>
  <si>
    <t>&lt;CHANNEL id='0' bit='15' name='gFlP'/&gt;</t>
  </si>
  <si>
    <t>&lt;CHANNEL id='0' bit='16' name='gFlM auf'/&gt;</t>
  </si>
  <si>
    <t>&lt;CHANNEL id='0' bit='17' name='gFlM zu'/&gt;</t>
  </si>
  <si>
    <t>&lt;CHANNEL id='0' bit='18' name='gFl2P'/&gt;</t>
  </si>
  <si>
    <t>&lt;CHANNEL id='0' bit='19' name='gFl2M auf'/&gt;</t>
  </si>
  <si>
    <t>&lt;CHANNEL id='0' bit='20' name='gFl2M zu'/&gt;</t>
  </si>
  <si>
    <t>&lt;CHANNEL id='1' bit='0' name='L Heiz.'/&gt;</t>
  </si>
  <si>
    <t>&lt;CHANNEL id='1' bit='1' name='Z Heiz.'/&gt;</t>
  </si>
  <si>
    <t>&lt;CHANNEL id='1' bit='2' name='Z Geb.'/&gt;</t>
  </si>
  <si>
    <t>&lt;CHANNEL id='1' bit='3' name='AA Run'/&gt;</t>
  </si>
  <si>
    <t>&lt;CHANNEL id='1' bit='4' name='AA Dir'/&gt;</t>
  </si>
  <si>
    <t>&lt;CHANNEL id='1' bit='5' name='ES Run'/&gt;</t>
  </si>
  <si>
    <t>&lt;CHANNEL id='1' bit='6' name='ES Dir'/&gt;</t>
  </si>
  <si>
    <t>&lt;CHANNEL id='1' bit='7' name='AS Saug'/&gt;</t>
  </si>
  <si>
    <t>&lt;CHANNEL id='1' bit='8' name='AS RA Run'/&gt;</t>
  </si>
  <si>
    <t>&lt;CHANNEL id='1' bit='9' name='AS RA Dir'/&gt;</t>
  </si>
  <si>
    <t>&lt;CHANNEL id='1' bit='10' name='Rein En'/&gt;</t>
  </si>
  <si>
    <t>&lt;CHANNEL id='1' bit='11' name='Rein Run'/&gt;</t>
  </si>
  <si>
    <t>&lt;CHANNEL id='1' bit='12' name='Es Rein Endl'/&gt;</t>
  </si>
  <si>
    <t>&lt;CHANNEL id='1' bit='13' name='sAS Anf Füll'/&gt;</t>
  </si>
  <si>
    <t>&lt;CHANNEL id='2' bit='0' name='HKPA'/&gt;</t>
  </si>
  <si>
    <t>&lt;CHANNEL id='2' bit='1' name='MAA'/&gt;</t>
  </si>
  <si>
    <t>&lt;CHANNEL id='2' bit='2' name='MAZ'/&gt;</t>
  </si>
  <si>
    <t>&lt;CHANNEL id='2' bit='3' name='HKP1'/&gt;</t>
  </si>
  <si>
    <t>&lt;CHANNEL id='2' bit='4' name='M1A'/&gt;</t>
  </si>
  <si>
    <t>&lt;CHANNEL id='2' bit='5' name='M1Z'/&gt;</t>
  </si>
  <si>
    <t>&lt;CHANNEL id='2' bit='6' name='HKP2'/&gt;</t>
  </si>
  <si>
    <t>&lt;CHANNEL id='2' bit='7' name='M2A'/&gt;</t>
  </si>
  <si>
    <t>&lt;CHANNEL id='2' bit='8' name='M2Z'/&gt;</t>
  </si>
  <si>
    <t>&lt;CHANNEL id='2' bit='9' name='HKP3'/&gt;</t>
  </si>
  <si>
    <t>&lt;CHANNEL id='2' bit='10' name='M3A'/&gt;</t>
  </si>
  <si>
    <t>&lt;CHANNEL id='2' bit='11' name='M3Z'/&gt;</t>
  </si>
  <si>
    <t>&lt;CHANNEL id='2' bit='12' name='HKP4'/&gt;</t>
  </si>
  <si>
    <t>&lt;CHANNEL id='2' bit='13' name='M4A'/&gt;</t>
  </si>
  <si>
    <t>&lt;CHANNEL id='2' bit='14' name='M4Z'/&gt;</t>
  </si>
  <si>
    <t>&lt;CHANNEL id='2' bit='15' name='HKP5'/&gt;</t>
  </si>
  <si>
    <t>&lt;CHANNEL id='2' bit='16' name='M5A'/&gt;</t>
  </si>
  <si>
    <t>&lt;CHANNEL id='2' bit='17' name='M5Z'/&gt;</t>
  </si>
  <si>
    <t>&lt;CHANNEL id='2' bit='18' name='HKP6'/&gt;</t>
  </si>
  <si>
    <t>&lt;CHANNEL id='2' bit='19' name='M6A'/&gt;</t>
  </si>
  <si>
    <t>&lt;CHANNEL id='2' bit='20' name='M6Z'/&gt;</t>
  </si>
  <si>
    <t>&lt;CHANNEL id='2' bit='21' name='HKPB'/&gt;</t>
  </si>
  <si>
    <t>&lt;CHANNEL id='2' bit='22' name='MBA'/&gt;</t>
  </si>
  <si>
    <t>&lt;CHANNEL id='2' bit='23' name='MBZ'/&gt;</t>
  </si>
  <si>
    <t>&lt;CHANNEL id='2' bit='24' name='HK-P Poolp'/&gt;</t>
  </si>
  <si>
    <t>&lt;CHANNEL id='2' bit='25' name='HK-P Primp'/&gt;</t>
  </si>
  <si>
    <t>&lt;CHANNEL id='2' bit='26' name='HK-P MA'/&gt;</t>
  </si>
  <si>
    <t>&lt;CHANNEL id='2' bit='27' name='HK-P MZ'/&gt;</t>
  </si>
  <si>
    <t>&lt;CHANNEL id='3' bit='0' name='BPA'/&gt;</t>
  </si>
  <si>
    <t>&lt;CHANNEL id='3' bit='1' name='BP1'/&gt;</t>
  </si>
  <si>
    <t>&lt;CHANNEL id='3' bit='2' name='BP2'/&gt;</t>
  </si>
  <si>
    <t>&lt;CHANNEL id='3' bit='3' name='BP3'/&gt;</t>
  </si>
  <si>
    <t>&lt;CHANNEL id='3' bit='4' name='BPB'/&gt;</t>
  </si>
  <si>
    <t>&lt;CHANNEL id='3' bit='5' name='BZPA'/&gt;</t>
  </si>
  <si>
    <t>&lt;CHANNEL id='3' bit='6' name='BZP1'/&gt;</t>
  </si>
  <si>
    <t>&lt;CHANNEL id='3' bit='7' name='BZP2'/&gt;</t>
  </si>
  <si>
    <t>&lt;CHANNEL id='3' bit='8' name='BZP3'/&gt;</t>
  </si>
  <si>
    <t>&lt;CHANNEL id='3' bit='9' name='BZPB'/&gt;</t>
  </si>
  <si>
    <t>&lt;CHANNEL id='4' bit='0' name='Aschebox'/&gt;</t>
  </si>
  <si>
    <t>&lt;CHANNEL id='4' bit='1' name='Netztrafo'/&gt;</t>
  </si>
  <si>
    <t>&lt;CHANNEL id='4' bit='2' name='Netzrelais'/&gt;</t>
  </si>
  <si>
    <t>&lt;CHANNEL id='4' bit='4' name='Lagerraum'/&gt;</t>
  </si>
  <si>
    <t>&lt;CHANNEL id='4' bit='6' name='FLP'/&gt;</t>
  </si>
  <si>
    <t>&lt;CHANNEL id='4' bit='8' name='ATW'/&gt;</t>
  </si>
  <si>
    <t>&lt;CHANNEL id='4' bit='9' name='Entasch gesp.'/&gt;</t>
  </si>
  <si>
    <t>&lt;CHANNEL id='4' bit='13' name='HKV'/&gt;</t>
  </si>
  <si>
    <t>&lt;CHANNEL id='4' bit='14' name='Spülung Aktiv'/&gt;</t>
  </si>
  <si>
    <t>&lt;CHANNEL id='4' bit='15' name='ExtHK vorh'/&gt;</t>
  </si>
  <si>
    <t>&lt;CHANNEL id='4' bit='16' name='ExtHK_2 vorh'/&gt;</t>
  </si>
  <si>
    <t>&lt;CHANNEL id='4' bit='17' name='ExtHK_3 vorh'/&gt;</t>
  </si>
  <si>
    <t>&lt;CHANNEL id='6' bit='0' name='ExtHK Anf'/&gt;</t>
  </si>
  <si>
    <t>&lt;CHANNEL id='6' bit='2' name='ExtHK_2 Anf'/&gt;</t>
  </si>
  <si>
    <t>&lt;CHANNEL id='6' bit='3' name='ExtHK_3 Anf'/&gt;</t>
  </si>
  <si>
    <t>&lt;CHANNEL id='6' bit='4' name='ExtHK Pumpe'/&gt;</t>
  </si>
  <si>
    <t>&lt;CHANNEL id='6' bit='6' name='ExtHK_2 Pumpe'/&gt;</t>
  </si>
  <si>
    <t>&lt;CHANNEL id='6' bit='7' name='ExtHK_3 Pumpe'/&gt;</t>
  </si>
  <si>
    <t>&lt;CHANNEL id='6' bit='8' name='KASK1 MinLeist'/&gt;</t>
  </si>
  <si>
    <t>&lt;CHANNEL id='6' bit='9' name='KASK2 MinLeist'/&gt;</t>
  </si>
  <si>
    <t>&lt;CHANNEL id='6' bit='10' name='KASK3 MinLeist'/&gt;</t>
  </si>
  <si>
    <t>&lt;CHANNEL id='6' bit='11' name='KASK4 MinLeist'/&gt;</t>
  </si>
  <si>
    <t>&lt;CHANNEL id='6' bit='12' name='KASK1 MaxLeist'/&gt;</t>
  </si>
  <si>
    <t>&lt;CHANNEL id='6' bit='13' name='KASK2 MaxLeist'/&gt;</t>
  </si>
  <si>
    <t>&lt;CHANNEL id='6' bit='14' name='KASK3 MaxLeist'/&gt;</t>
  </si>
  <si>
    <t>&lt;CHANNEL id='6' bit='15' name='KASK4 MaxLeist'/&gt;</t>
  </si>
  <si>
    <t>&lt;CHANNEL id='6' bit='16' name='KASK1 Run'/&gt;</t>
  </si>
  <si>
    <t>&lt;CHANNEL id='6' bit='17' name='KASK2 Run'/&gt;</t>
  </si>
  <si>
    <t>&lt;CHANNEL id='6' bit='18' name='KASK3 Run'/&gt;</t>
  </si>
  <si>
    <t>&lt;CHANNEL id='6' bit='19' name='KASK4 Run'/&gt;</t>
  </si>
  <si>
    <t>&lt;CHANNEL id='6' bit='20' name='KASK1 OK'/&gt;</t>
  </si>
  <si>
    <t>&lt;CHANNEL id='6' bit='21' name='KASK2 OK'/&gt;</t>
  </si>
  <si>
    <t>&lt;CHANNEL id='6' bit='22' name='KASK3 OK'/&gt;</t>
  </si>
  <si>
    <t>&lt;CHANNEL id='6' bit='23' name='KASK4 OK'/&gt;</t>
  </si>
  <si>
    <t>&lt;CHANNEL id='6' bit='24' name='Kask KWK Out'/&gt;</t>
  </si>
  <si>
    <t>&lt;CHANNEL id='6' bit='25' name='Kask FW Out'/&gt;</t>
  </si>
  <si>
    <t>&lt;CHANNEL id='6' bit='26' name='KASK KWK OK'/&gt;</t>
  </si>
  <si>
    <t>&lt;CHANNEL id='6' bit='27' name='KASK FW OK'/&gt;</t>
  </si>
  <si>
    <t>&lt;CHANNEL id='7' bit='0' name='DReg P2'/&gt;</t>
  </si>
  <si>
    <t>&lt;CHANNEL id='7' bit='1' name='DReg P3'/&gt;</t>
  </si>
  <si>
    <t>&lt;CHANNEL id='7' bit='2' name='DReg Mi auf'/&gt;</t>
  </si>
  <si>
    <t>&lt;CHANNEL id='7' bit='3' name='DReg Mi zu'/&gt;</t>
  </si>
  <si>
    <t>&lt;CHANNEL id='7' bit='5' name='DReg2 P2'/&gt;</t>
  </si>
  <si>
    <t>&lt;CHANNEL id='7' bit='6' name='DReg2 Mi auf'/&gt;</t>
  </si>
  <si>
    <t>&lt;CHANNEL id='7' bit='7' name='DReg2 Mi zu'/&gt;</t>
  </si>
  <si>
    <t>&lt;CHANNEL id='7' bit='9' name='DReg3 P2'/&gt;</t>
  </si>
  <si>
    <t>&lt;CHANNEL id='7' bit='10' name='DReg3 P3'/&gt;</t>
  </si>
  <si>
    <t>&lt;CHANNEL id='7' bit='11' name='DReg3 Mi auf'/&gt;</t>
  </si>
  <si>
    <t>&lt;CHANNEL id='7' bit='12' name='DReg3 Mi zu'/&gt;</t>
  </si>
  <si>
    <t>HKPB Status</t>
  </si>
  <si>
    <t>HKP2 Status</t>
  </si>
  <si>
    <t>HKP1 Status</t>
  </si>
  <si>
    <t>HKPA Status</t>
  </si>
  <si>
    <t>Effizienz</t>
  </si>
  <si>
    <t>23.07.2025</t>
  </si>
  <si>
    <t>HK-P Poolp</t>
  </si>
  <si>
    <t>HK-P Primp</t>
  </si>
  <si>
    <t>HK-P MA</t>
  </si>
  <si>
    <t>HK-P MZ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</si>
</sst>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49" fontId="0" fillId="0" borderId="0" xfId="0" applyNumberForma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0" fontId="0" fillId="2" borderId="2" xfId="0" applyFill="1" applyBorder="1"/>
    <xf numFmtId="49" fontId="1" fillId="0" borderId="3" xfId="0" applyNumberFormat="1" applyFont="1" applyBorder="1"/>
    <xf numFmtId="49" fontId="1" fillId="0" borderId="2" xfId="0" applyNumberFormat="1" applyFont="1" applyBorder="1"/>
    <xf numFmtId="0" fontId="0" fillId="0" borderId="2" xfId="0" applyBorder="1"/>
    <xf numFmtId="0" fontId="0" fillId="4" borderId="1" xfId="0" applyFill="1" applyBorder="1"/>
    <xf numFmtId="0" fontId="0" fillId="0" borderId="6" xfId="0" applyBorder="1"/>
    <xf numFmtId="0" fontId="0" fillId="4" borderId="7" xfId="0" applyFill="1" applyBorder="1"/>
    <xf numFmtId="0" fontId="0" fillId="0" borderId="8" xfId="0" applyBorder="1"/>
    <xf numFmtId="0" fontId="0" fillId="4" borderId="9" xfId="0" applyFill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1" xfId="0" applyBorder="1"/>
    <xf numFmtId="49" fontId="0" fillId="3" borderId="13" xfId="0" applyNumberFormat="1" applyFill="1" applyBorder="1"/>
    <xf numFmtId="0" fontId="0" fillId="3" borderId="14" xfId="0" applyFill="1" applyBorder="1"/>
    <xf numFmtId="0" fontId="0" fillId="2" borderId="2" xfId="0" applyFill="1" applyBorder="1" applyAlignment="1">
      <alignment wrapText="1"/>
    </xf>
    <xf numFmtId="49" fontId="0" fillId="2" borderId="2" xfId="0" applyNumberFormat="1" applyFill="1" applyBorder="1"/>
    <xf numFmtId="0" fontId="0" fillId="2" borderId="1" xfId="0" applyFill="1" applyBorder="1" applyAlignment="1">
      <alignment wrapText="1"/>
    </xf>
    <xf numFmtId="49" fontId="0" fillId="4" borderId="1" xfId="0" applyNumberFormat="1" applyFill="1" applyBorder="1"/>
    <xf numFmtId="2" fontId="0" fillId="0" borderId="2" xfId="0" applyNumberFormat="1" applyBorder="1"/>
    <xf numFmtId="0" fontId="0" fillId="3" borderId="1" xfId="0" applyFill="1" applyBorder="1"/>
    <xf numFmtId="0" fontId="0" fillId="0" borderId="2" xfId="0" applyBorder="1" applyAlignment="1">
      <alignment horizontal="right"/>
    </xf>
    <xf numFmtId="0" fontId="0" fillId="3" borderId="15" xfId="0" applyFill="1" applyBorder="1"/>
    <xf numFmtId="0" fontId="0" fillId="3" borderId="1" xfId="0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49" fontId="0" fillId="0" borderId="11" xfId="0" applyNumberForma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3" borderId="5" xfId="0" applyFill="1" applyBorder="1"/>
    <xf numFmtId="49" fontId="0" fillId="4" borderId="1" xfId="0" applyNumberFormat="1" applyFill="1" applyBorder="1" applyAlignment="1">
      <alignment horizontal="right"/>
    </xf>
    <xf numFmtId="0" fontId="1" fillId="4" borderId="18" xfId="0" applyFont="1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" fontId="0" fillId="4" borderId="4" xfId="0" applyNumberForma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26" xfId="0" applyFill="1" applyBorder="1"/>
    <xf numFmtId="0" fontId="0" fillId="4" borderId="20" xfId="0" applyFill="1" applyBorder="1"/>
    <xf numFmtId="0" fontId="0" fillId="4" borderId="21" xfId="0" applyFill="1" applyBorder="1"/>
    <xf numFmtId="49" fontId="0" fillId="3" borderId="15" xfId="0" applyNumberFormat="1" applyFill="1" applyBorder="1"/>
    <xf numFmtId="49" fontId="0" fillId="3" borderId="4" xfId="0" applyNumberFormat="1" applyFill="1" applyBorder="1"/>
    <xf numFmtId="1" fontId="0" fillId="4" borderId="10" xfId="0" applyNumberFormat="1" applyFill="1" applyBorder="1" applyAlignment="1">
      <alignment horizontal="left"/>
    </xf>
    <xf numFmtId="0" fontId="0" fillId="4" borderId="2" xfId="0" applyFill="1" applyBorder="1"/>
    <xf numFmtId="0" fontId="0" fillId="4" borderId="19" xfId="0" applyFill="1" applyBorder="1"/>
    <xf numFmtId="0" fontId="1" fillId="0" borderId="27" xfId="0" applyFont="1" applyBorder="1" applyAlignment="1">
      <alignment horizontal="center"/>
    </xf>
    <xf numFmtId="0" fontId="1" fillId="0" borderId="16" xfId="0" applyFont="1" applyBorder="1"/>
    <xf numFmtId="0" fontId="1" fillId="0" borderId="28" xfId="0" applyFont="1" applyBorder="1" applyAlignment="1">
      <alignment wrapText="1"/>
    </xf>
    <xf numFmtId="0" fontId="1" fillId="0" borderId="27" xfId="0" applyFont="1" applyBorder="1"/>
    <xf numFmtId="0" fontId="1" fillId="0" borderId="28" xfId="0" applyFont="1" applyBorder="1"/>
    <xf numFmtId="0" fontId="1" fillId="0" borderId="17" xfId="0" applyFont="1" applyBorder="1"/>
    <xf numFmtId="0" fontId="0" fillId="3" borderId="20" xfId="0" applyFill="1" applyBorder="1"/>
    <xf numFmtId="0" fontId="0" fillId="2" borderId="20" xfId="0" applyFill="1" applyBorder="1"/>
    <xf numFmtId="0" fontId="0" fillId="3" borderId="2" xfId="0" applyFill="1" applyBorder="1"/>
    <xf numFmtId="0" fontId="0" fillId="2" borderId="19" xfId="0" applyFill="1" applyBorder="1"/>
    <xf numFmtId="0" fontId="0" fillId="3" borderId="19" xfId="0" applyFill="1" applyBorder="1"/>
    <xf numFmtId="0" fontId="1" fillId="3" borderId="15" xfId="0" applyFont="1" applyFill="1" applyBorder="1"/>
    <xf numFmtId="0" fontId="0" fillId="0" borderId="29" xfId="0" applyBorder="1"/>
    <xf numFmtId="0" fontId="0" fillId="0" borderId="24" xfId="0" applyBorder="1"/>
    <xf numFmtId="0" fontId="1" fillId="0" borderId="0" xfId="0" applyFont="1"/>
    <xf numFmtId="0" fontId="0" fillId="3" borderId="12" xfId="0" applyFill="1" applyBorder="1"/>
    <xf numFmtId="0" fontId="0" fillId="3" borderId="7" xfId="0" applyFill="1" applyBorder="1"/>
    <xf numFmtId="0" fontId="0" fillId="2" borderId="7" xfId="0" applyFill="1" applyBorder="1"/>
    <xf numFmtId="49" fontId="1" fillId="0" borderId="30" xfId="0" applyNumberFormat="1" applyFont="1" applyBorder="1"/>
    <xf numFmtId="0" fontId="0" fillId="0" borderId="0" xfId="0" applyAlignment="1">
      <alignment horizontal="right"/>
    </xf>
    <xf numFmtId="49" fontId="0" fillId="4" borderId="30" xfId="0" applyNumberFormat="1" applyFill="1" applyBorder="1" applyAlignment="1">
      <alignment horizontal="right"/>
    </xf>
    <xf numFmtId="0" fontId="0" fillId="5" borderId="1" xfId="0" applyFill="1" applyBorder="1"/>
    <xf numFmtId="0" fontId="0" fillId="5" borderId="20" xfId="0" applyFill="1" applyBorder="1"/>
    <xf numFmtId="0" fontId="0" fillId="2" borderId="25" xfId="0" applyFill="1" applyBorder="1"/>
    <xf numFmtId="0" fontId="0" fillId="2" borderId="5" xfId="0" applyFill="1" applyBorder="1"/>
    <xf numFmtId="49" fontId="0" fillId="6" borderId="1" xfId="0" applyNumberFormat="1" applyFill="1" applyBorder="1"/>
    <xf numFmtId="0" fontId="0" fillId="0" borderId="31" xfId="0" applyBorder="1"/>
    <xf numFmtId="49" fontId="0" fillId="3" borderId="3" xfId="0" applyNumberFormat="1" applyFill="1" applyBorder="1"/>
    <xf numFmtId="0" fontId="0" fillId="3" borderId="3" xfId="0" applyFill="1" applyBorder="1"/>
    <xf numFmtId="0" fontId="0" fillId="3" borderId="3" xfId="0" applyFill="1" applyBorder="1" applyAlignment="1">
      <alignment wrapText="1"/>
    </xf>
    <xf numFmtId="49" fontId="0" fillId="3" borderId="2" xfId="0" applyNumberFormat="1" applyFill="1" applyBorder="1"/>
    <xf numFmtId="49" fontId="0" fillId="2" borderId="3" xfId="0" applyNumberFormat="1" applyFill="1" applyBorder="1"/>
    <xf numFmtId="0" fontId="0" fillId="2" borderId="3" xfId="0" applyFill="1" applyBorder="1"/>
    <xf numFmtId="0" fontId="1" fillId="0" borderId="27" xfId="0" applyFont="1" applyBorder="1" applyAlignment="1">
      <alignment wrapText="1"/>
    </xf>
    <xf numFmtId="0" fontId="0" fillId="6" borderId="1" xfId="0" applyFill="1" applyBorder="1"/>
    <xf numFmtId="0" fontId="0" fillId="6" borderId="26" xfId="0" applyFill="1" applyBorder="1"/>
    <xf numFmtId="0" fontId="0" fillId="6" borderId="20" xfId="0" applyFill="1" applyBorder="1"/>
    <xf numFmtId="0" fontId="0" fillId="6" borderId="21" xfId="0" applyFill="1" applyBorder="1"/>
    <xf numFmtId="0" fontId="0" fillId="0" borderId="1" xfId="0" applyFill="1" applyBorder="1"/>
    <xf numFmtId="49" fontId="0" fillId="0" borderId="1" xfId="0" applyNumberFormat="1" applyBorder="1"/>
  </cellXfs>
  <cellStyles count="1">
    <cellStyle name="Standard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FFAF-734B-4132-BFEC-3E79D7A8BCD2}">
  <sheetPr>
    <pageSetUpPr fitToPage="1"/>
  </sheetPr>
  <dimension ref="A1:AJ141"/>
  <sheetViews>
    <sheetView tabSelected="1" zoomScale="90" zoomScaleNormal="90" workbookViewId="0">
      <selection activeCell="A133" sqref="A133"/>
    </sheetView>
  </sheetViews>
  <sheetFormatPr baseColWidth="10" defaultRowHeight="15" x14ac:dyDescent="0.25"/>
  <cols>
    <col min="1" max="3" width="13" customWidth="1"/>
    <col min="4" max="4" width="12.5703125" style="1" customWidth="1"/>
    <col min="5" max="5" width="20.28515625" style="1" bestFit="1" customWidth="1"/>
    <col min="6" max="6" width="7.42578125" style="1" bestFit="1" customWidth="1"/>
    <col min="7" max="7" width="12.140625" style="1" customWidth="1"/>
    <col min="8" max="8" width="66.140625" customWidth="1"/>
    <col min="9" max="9" width="5" customWidth="1"/>
    <col min="10" max="10" width="8.85546875" customWidth="1"/>
    <col min="11" max="11" width="13.28515625" customWidth="1"/>
    <col min="12" max="12" width="6.28515625" customWidth="1"/>
    <col min="13" max="13" width="12.7109375" customWidth="1"/>
    <col min="14" max="14" width="23.28515625" bestFit="1" customWidth="1"/>
    <col min="15" max="15" width="5.5703125" bestFit="1" customWidth="1"/>
    <col min="16" max="16" width="12.42578125" bestFit="1" customWidth="1"/>
    <col min="17" max="17" width="22.28515625" bestFit="1" customWidth="1"/>
    <col min="18" max="18" width="7" customWidth="1"/>
    <col min="19" max="19" width="12.28515625" customWidth="1"/>
    <col min="20" max="20" width="15.140625" customWidth="1"/>
    <col min="21" max="21" width="5" bestFit="1" customWidth="1"/>
    <col min="22" max="23" width="12.42578125" customWidth="1"/>
    <col min="24" max="24" width="16.85546875" customWidth="1"/>
    <col min="25" max="25" width="5.5703125" bestFit="1" customWidth="1"/>
    <col min="26" max="26" width="13.140625" bestFit="1" customWidth="1"/>
    <col min="27" max="27" width="22.7109375" bestFit="1" customWidth="1"/>
    <col min="28" max="28" width="7.5703125" bestFit="1" customWidth="1"/>
    <col min="29" max="29" width="21.28515625" customWidth="1"/>
    <col min="30" max="30" width="4.28515625" customWidth="1"/>
    <col min="31" max="31" width="7.5703125" customWidth="1"/>
    <col min="32" max="32" width="14.42578125" bestFit="1" customWidth="1"/>
    <col min="33" max="33" width="27.42578125" bestFit="1" customWidth="1"/>
    <col min="34" max="34" width="6.85546875" customWidth="1"/>
    <col min="35" max="35" width="16.140625" customWidth="1"/>
    <col min="36" max="36" width="25.7109375" customWidth="1"/>
  </cols>
  <sheetData>
    <row r="1" spans="1:31" ht="18.75" x14ac:dyDescent="0.3">
      <c r="A1" t="s">
        <v>336</v>
      </c>
      <c r="B1" s="2" t="s">
        <v>165</v>
      </c>
      <c r="C1" s="2"/>
      <c r="G1" s="1" t="s">
        <v>171</v>
      </c>
    </row>
    <row r="2" spans="1:31" x14ac:dyDescent="0.25">
      <c r="A2" t="s">
        <v>337</v>
      </c>
      <c r="B2" s="1" t="s">
        <v>166</v>
      </c>
      <c r="C2" s="1"/>
      <c r="E2" s="4" t="s">
        <v>835</v>
      </c>
      <c r="G2" s="1" t="s">
        <v>184</v>
      </c>
    </row>
    <row r="3" spans="1:31" x14ac:dyDescent="0.25">
      <c r="A3" t="s">
        <v>338</v>
      </c>
      <c r="B3" s="1" t="s">
        <v>1111</v>
      </c>
      <c r="C3" s="1"/>
      <c r="E3" s="26" t="s">
        <v>836</v>
      </c>
      <c r="G3" s="1" t="s">
        <v>339</v>
      </c>
    </row>
    <row r="4" spans="1:31" x14ac:dyDescent="0.25">
      <c r="A4" t="s">
        <v>798</v>
      </c>
      <c r="B4" s="67" t="s">
        <v>799</v>
      </c>
      <c r="S4" t="s">
        <v>833</v>
      </c>
      <c r="T4" t="s">
        <v>844</v>
      </c>
      <c r="V4" t="s">
        <v>846</v>
      </c>
    </row>
    <row r="5" spans="1:31" x14ac:dyDescent="0.25">
      <c r="A5" s="8" t="s">
        <v>186</v>
      </c>
      <c r="B5" s="8"/>
      <c r="C5" s="8"/>
      <c r="D5" s="8"/>
      <c r="E5" s="8" t="s">
        <v>24</v>
      </c>
      <c r="F5" s="8"/>
      <c r="G5" s="8"/>
      <c r="H5" s="8"/>
      <c r="J5" s="8" t="s">
        <v>186</v>
      </c>
      <c r="K5" s="8"/>
      <c r="L5" s="8"/>
      <c r="M5" s="8"/>
      <c r="N5" s="8" t="s">
        <v>24</v>
      </c>
      <c r="O5" s="8"/>
      <c r="P5" s="8"/>
      <c r="Q5" s="8"/>
      <c r="S5" t="s">
        <v>834</v>
      </c>
      <c r="T5" t="s">
        <v>837</v>
      </c>
      <c r="V5">
        <v>9</v>
      </c>
      <c r="Z5">
        <v>4</v>
      </c>
      <c r="AA5">
        <v>5</v>
      </c>
      <c r="AC5">
        <v>6</v>
      </c>
      <c r="AE5">
        <v>7</v>
      </c>
    </row>
    <row r="6" spans="1:31" x14ac:dyDescent="0.25">
      <c r="A6" s="9" t="s">
        <v>11</v>
      </c>
      <c r="B6" s="9"/>
      <c r="C6" s="9"/>
      <c r="D6" s="9" t="s">
        <v>22</v>
      </c>
      <c r="E6" s="9" t="s">
        <v>25</v>
      </c>
      <c r="F6" s="9" t="s">
        <v>23</v>
      </c>
      <c r="G6" s="9" t="s">
        <v>800</v>
      </c>
      <c r="H6" s="9" t="s">
        <v>706</v>
      </c>
      <c r="J6" s="9" t="s">
        <v>11</v>
      </c>
      <c r="K6" s="9"/>
      <c r="L6" s="9"/>
      <c r="M6" s="9" t="s">
        <v>22</v>
      </c>
      <c r="N6" s="9" t="s">
        <v>25</v>
      </c>
      <c r="O6" s="9" t="s">
        <v>23</v>
      </c>
      <c r="P6" s="9" t="s">
        <v>800</v>
      </c>
      <c r="Q6" s="9" t="s">
        <v>706</v>
      </c>
      <c r="S6" s="71" t="s">
        <v>832</v>
      </c>
      <c r="T6" s="71" t="s">
        <v>839</v>
      </c>
    </row>
    <row r="7" spans="1:31" ht="60" x14ac:dyDescent="0.25">
      <c r="A7" s="10">
        <v>0</v>
      </c>
      <c r="B7" s="10" t="s">
        <v>185</v>
      </c>
      <c r="C7" s="10">
        <v>7</v>
      </c>
      <c r="D7" s="22" t="s">
        <v>12</v>
      </c>
      <c r="E7" s="7" t="s">
        <v>40</v>
      </c>
      <c r="F7" s="7"/>
      <c r="G7" s="7" t="s">
        <v>340</v>
      </c>
      <c r="H7" s="21" t="s">
        <v>608</v>
      </c>
      <c r="J7" s="11">
        <v>127</v>
      </c>
      <c r="K7" s="11" t="s">
        <v>709</v>
      </c>
      <c r="L7" s="35"/>
      <c r="M7" s="35" t="s">
        <v>862</v>
      </c>
      <c r="N7" s="24" t="s">
        <v>718</v>
      </c>
      <c r="O7" s="24"/>
      <c r="P7" s="24" t="s">
        <v>340</v>
      </c>
      <c r="Q7" s="11" t="s">
        <v>717</v>
      </c>
      <c r="S7" s="72">
        <v>6</v>
      </c>
      <c r="T7" s="72" t="s">
        <v>838</v>
      </c>
      <c r="U7" s="72"/>
      <c r="V7" s="72">
        <v>6</v>
      </c>
      <c r="W7" s="72"/>
      <c r="X7" s="72"/>
      <c r="Y7" s="72"/>
      <c r="Z7" s="72" t="s">
        <v>854</v>
      </c>
      <c r="AA7" s="72" t="s">
        <v>855</v>
      </c>
      <c r="AB7" s="72"/>
      <c r="AC7" s="72" t="s">
        <v>857</v>
      </c>
      <c r="AD7" s="72"/>
      <c r="AE7" s="72" t="s">
        <v>856</v>
      </c>
    </row>
    <row r="8" spans="1:31" x14ac:dyDescent="0.25">
      <c r="A8" s="3">
        <v>1</v>
      </c>
      <c r="B8" s="10" t="s">
        <v>185</v>
      </c>
      <c r="C8" s="10">
        <v>4.4000000000000004</v>
      </c>
      <c r="D8" s="6" t="s">
        <v>13</v>
      </c>
      <c r="E8" s="4" t="s">
        <v>41</v>
      </c>
      <c r="F8" s="4" t="s">
        <v>34</v>
      </c>
      <c r="G8" s="4" t="s">
        <v>172</v>
      </c>
      <c r="H8" s="4" t="s">
        <v>612</v>
      </c>
      <c r="J8" s="11">
        <v>128</v>
      </c>
      <c r="K8" s="11" t="s">
        <v>710</v>
      </c>
      <c r="L8" s="35"/>
      <c r="M8" s="35" t="s">
        <v>859</v>
      </c>
      <c r="N8" s="24" t="s">
        <v>718</v>
      </c>
      <c r="O8" s="24"/>
      <c r="P8" s="24" t="s">
        <v>340</v>
      </c>
      <c r="Q8" s="11" t="s">
        <v>717</v>
      </c>
      <c r="S8" s="73" t="s">
        <v>831</v>
      </c>
      <c r="T8" s="73" t="s">
        <v>843</v>
      </c>
      <c r="U8" s="72"/>
      <c r="V8" s="72">
        <v>1</v>
      </c>
      <c r="W8" s="72"/>
      <c r="X8" s="72" t="s">
        <v>847</v>
      </c>
      <c r="Y8" s="72"/>
      <c r="Z8" s="72">
        <v>1021</v>
      </c>
      <c r="AA8" s="72">
        <v>7</v>
      </c>
      <c r="AB8" s="72"/>
      <c r="AC8" s="72" t="s">
        <v>858</v>
      </c>
      <c r="AD8" s="72"/>
      <c r="AE8" s="72">
        <v>21</v>
      </c>
    </row>
    <row r="9" spans="1:31" x14ac:dyDescent="0.25">
      <c r="A9" s="3">
        <v>2</v>
      </c>
      <c r="B9" s="10" t="s">
        <v>185</v>
      </c>
      <c r="C9" s="25">
        <v>6.2</v>
      </c>
      <c r="D9" s="6" t="s">
        <v>14</v>
      </c>
      <c r="E9" s="4" t="s">
        <v>42</v>
      </c>
      <c r="F9" s="4" t="s">
        <v>34</v>
      </c>
      <c r="G9" s="4" t="s">
        <v>174</v>
      </c>
      <c r="H9" s="4" t="s">
        <v>610</v>
      </c>
      <c r="J9" s="11">
        <v>129</v>
      </c>
      <c r="K9" s="11" t="s">
        <v>711</v>
      </c>
      <c r="L9" s="35"/>
      <c r="M9" s="35" t="s">
        <v>861</v>
      </c>
      <c r="N9" s="24" t="s">
        <v>718</v>
      </c>
      <c r="O9" s="24"/>
      <c r="P9" s="24" t="s">
        <v>340</v>
      </c>
      <c r="Q9" s="11" t="s">
        <v>717</v>
      </c>
      <c r="S9" s="72">
        <v>8</v>
      </c>
      <c r="T9" s="72" t="s">
        <v>840</v>
      </c>
      <c r="U9" s="72"/>
      <c r="V9" s="72">
        <v>8</v>
      </c>
      <c r="W9" s="72"/>
      <c r="X9" s="72"/>
      <c r="Y9" s="72"/>
      <c r="Z9" s="72">
        <v>18</v>
      </c>
      <c r="AA9" s="72">
        <v>8</v>
      </c>
      <c r="AB9" s="72"/>
      <c r="AC9" s="72">
        <v>8</v>
      </c>
      <c r="AD9" s="72"/>
      <c r="AE9" s="72">
        <v>8</v>
      </c>
    </row>
    <row r="10" spans="1:31" x14ac:dyDescent="0.25">
      <c r="A10" s="3">
        <v>3</v>
      </c>
      <c r="B10" s="10" t="s">
        <v>185</v>
      </c>
      <c r="C10" s="10">
        <v>66.5</v>
      </c>
      <c r="D10" s="6" t="s">
        <v>15</v>
      </c>
      <c r="E10" s="4" t="s">
        <v>43</v>
      </c>
      <c r="F10" s="4" t="s">
        <v>35</v>
      </c>
      <c r="G10" s="4" t="s">
        <v>172</v>
      </c>
      <c r="H10" s="4" t="s">
        <v>611</v>
      </c>
      <c r="J10" s="11">
        <v>130</v>
      </c>
      <c r="K10" s="11" t="s">
        <v>712</v>
      </c>
      <c r="L10" s="35"/>
      <c r="M10" s="35" t="s">
        <v>801</v>
      </c>
      <c r="N10" s="24" t="s">
        <v>718</v>
      </c>
      <c r="O10" s="24"/>
      <c r="P10" s="24" t="s">
        <v>340</v>
      </c>
      <c r="Q10" s="11" t="s">
        <v>717</v>
      </c>
      <c r="S10" s="72">
        <v>0</v>
      </c>
      <c r="T10" s="72" t="s">
        <v>801</v>
      </c>
      <c r="U10" s="72"/>
      <c r="V10" s="72">
        <v>0</v>
      </c>
      <c r="W10" s="72"/>
      <c r="X10" s="72"/>
      <c r="Y10" s="72"/>
      <c r="Z10" s="72">
        <v>0</v>
      </c>
      <c r="AA10" s="72">
        <v>0</v>
      </c>
      <c r="AB10" s="72"/>
      <c r="AC10" s="72">
        <v>0</v>
      </c>
      <c r="AD10" s="72"/>
      <c r="AE10" s="72">
        <v>0</v>
      </c>
    </row>
    <row r="11" spans="1:31" x14ac:dyDescent="0.25">
      <c r="A11" s="3">
        <v>4</v>
      </c>
      <c r="B11" s="10" t="s">
        <v>185</v>
      </c>
      <c r="C11" s="10">
        <v>70</v>
      </c>
      <c r="D11" s="6">
        <v>0</v>
      </c>
      <c r="E11" s="4" t="s">
        <v>44</v>
      </c>
      <c r="F11" s="4" t="s">
        <v>35</v>
      </c>
      <c r="G11" s="4" t="s">
        <v>174</v>
      </c>
      <c r="H11" s="4" t="s">
        <v>609</v>
      </c>
      <c r="J11" s="11">
        <v>131</v>
      </c>
      <c r="K11" s="11" t="s">
        <v>713</v>
      </c>
      <c r="L11" s="35"/>
      <c r="M11" s="35" t="s">
        <v>815</v>
      </c>
      <c r="N11" s="24" t="s">
        <v>718</v>
      </c>
      <c r="O11" s="24"/>
      <c r="P11" s="24" t="s">
        <v>340</v>
      </c>
      <c r="Q11" s="11" t="s">
        <v>717</v>
      </c>
      <c r="S11" s="72">
        <v>2007</v>
      </c>
      <c r="T11" s="72" t="s">
        <v>815</v>
      </c>
      <c r="U11" s="72"/>
      <c r="V11" s="72">
        <v>2007</v>
      </c>
      <c r="W11" s="72"/>
      <c r="X11" s="72"/>
      <c r="Y11" s="72"/>
      <c r="Z11" s="72">
        <v>7</v>
      </c>
      <c r="AA11" s="72">
        <v>7</v>
      </c>
      <c r="AB11" s="72"/>
      <c r="AC11" s="72">
        <v>7</v>
      </c>
      <c r="AD11" s="72"/>
      <c r="AE11" s="72">
        <v>7</v>
      </c>
    </row>
    <row r="12" spans="1:31" x14ac:dyDescent="0.25">
      <c r="A12" s="3">
        <v>5</v>
      </c>
      <c r="B12" s="10" t="s">
        <v>185</v>
      </c>
      <c r="C12" s="10">
        <v>60.4</v>
      </c>
      <c r="D12" s="6" t="s">
        <v>16</v>
      </c>
      <c r="E12" s="4" t="s">
        <v>45</v>
      </c>
      <c r="F12" s="4" t="s">
        <v>35</v>
      </c>
      <c r="G12" s="4" t="s">
        <v>172</v>
      </c>
      <c r="H12" s="4" t="s">
        <v>347</v>
      </c>
      <c r="J12" s="11">
        <v>132</v>
      </c>
      <c r="K12" s="11" t="s">
        <v>714</v>
      </c>
      <c r="L12" s="35"/>
      <c r="M12" s="35" t="s">
        <v>801</v>
      </c>
      <c r="N12" s="24" t="s">
        <v>718</v>
      </c>
      <c r="O12" s="24"/>
      <c r="P12" s="24" t="s">
        <v>340</v>
      </c>
      <c r="Q12" s="11" t="s">
        <v>717</v>
      </c>
      <c r="S12" s="72">
        <v>0</v>
      </c>
      <c r="T12" s="72">
        <v>0</v>
      </c>
      <c r="U12" s="72"/>
      <c r="V12" s="72">
        <v>0</v>
      </c>
      <c r="W12" s="72"/>
      <c r="X12" s="72"/>
      <c r="Y12" s="72"/>
      <c r="Z12" s="72">
        <v>0</v>
      </c>
      <c r="AA12" s="72">
        <v>0</v>
      </c>
      <c r="AB12" s="72"/>
      <c r="AC12" s="72">
        <v>0</v>
      </c>
      <c r="AD12" s="72"/>
      <c r="AE12" s="72">
        <v>0</v>
      </c>
    </row>
    <row r="13" spans="1:31" x14ac:dyDescent="0.25">
      <c r="A13" s="3">
        <v>6</v>
      </c>
      <c r="B13" s="10" t="s">
        <v>185</v>
      </c>
      <c r="C13" s="10">
        <v>60</v>
      </c>
      <c r="D13" s="6">
        <v>32</v>
      </c>
      <c r="E13" s="4" t="s">
        <v>115</v>
      </c>
      <c r="F13" s="4" t="s">
        <v>35</v>
      </c>
      <c r="G13" s="4" t="s">
        <v>174</v>
      </c>
      <c r="H13" s="4" t="s">
        <v>366</v>
      </c>
      <c r="J13" s="11">
        <v>133</v>
      </c>
      <c r="K13" s="11" t="s">
        <v>715</v>
      </c>
      <c r="L13" s="35"/>
      <c r="M13" s="35">
        <v>0</v>
      </c>
      <c r="N13" s="24" t="s">
        <v>718</v>
      </c>
      <c r="O13" s="24"/>
      <c r="P13" s="24" t="s">
        <v>340</v>
      </c>
      <c r="Q13" s="11" t="s">
        <v>717</v>
      </c>
      <c r="S13" s="72">
        <v>0</v>
      </c>
      <c r="T13" s="72">
        <v>0</v>
      </c>
      <c r="U13" s="72"/>
      <c r="V13" s="72">
        <v>0</v>
      </c>
      <c r="W13" s="72"/>
      <c r="X13" s="72"/>
      <c r="Y13" s="72"/>
      <c r="Z13" s="72">
        <v>0</v>
      </c>
      <c r="AA13" s="72">
        <v>0</v>
      </c>
      <c r="AB13" s="72"/>
      <c r="AC13" s="72">
        <v>0</v>
      </c>
      <c r="AD13" s="72"/>
      <c r="AE13" s="72">
        <v>0</v>
      </c>
    </row>
    <row r="14" spans="1:31" x14ac:dyDescent="0.25">
      <c r="A14" s="3">
        <v>7</v>
      </c>
      <c r="B14" s="10" t="s">
        <v>185</v>
      </c>
      <c r="C14" s="10">
        <v>11</v>
      </c>
      <c r="D14" s="6">
        <v>11</v>
      </c>
      <c r="E14" s="4" t="s">
        <v>46</v>
      </c>
      <c r="F14" s="4" t="s">
        <v>35</v>
      </c>
      <c r="G14" s="4" t="s">
        <v>174</v>
      </c>
      <c r="H14" s="4" t="s">
        <v>356</v>
      </c>
      <c r="J14" s="11">
        <v>134</v>
      </c>
      <c r="K14" s="11" t="s">
        <v>716</v>
      </c>
      <c r="L14" s="35"/>
      <c r="M14" s="35">
        <v>0</v>
      </c>
      <c r="N14" s="24" t="s">
        <v>718</v>
      </c>
      <c r="O14" s="24"/>
      <c r="P14" s="24" t="s">
        <v>340</v>
      </c>
      <c r="Q14" s="11" t="s">
        <v>717</v>
      </c>
      <c r="S14" s="72">
        <v>0</v>
      </c>
      <c r="T14" s="72">
        <v>0</v>
      </c>
      <c r="U14" s="72"/>
      <c r="V14" s="72">
        <v>0</v>
      </c>
      <c r="W14" s="72"/>
      <c r="X14" s="72"/>
      <c r="Y14" s="72"/>
      <c r="Z14" s="72">
        <v>0</v>
      </c>
      <c r="AA14" s="72">
        <v>0</v>
      </c>
      <c r="AB14" s="72"/>
      <c r="AC14" s="72">
        <v>0</v>
      </c>
      <c r="AD14" s="72"/>
      <c r="AE14" s="72">
        <v>0</v>
      </c>
    </row>
    <row r="15" spans="1:31" x14ac:dyDescent="0.25">
      <c r="A15" s="3">
        <v>8</v>
      </c>
      <c r="B15" s="10" t="s">
        <v>185</v>
      </c>
      <c r="C15" s="10">
        <v>92.3</v>
      </c>
      <c r="D15" s="6" t="s">
        <v>17</v>
      </c>
      <c r="E15" s="4" t="s">
        <v>47</v>
      </c>
      <c r="F15" s="4" t="s">
        <v>35</v>
      </c>
      <c r="G15" s="4" t="s">
        <v>172</v>
      </c>
      <c r="H15" s="4" t="s">
        <v>365</v>
      </c>
      <c r="S15" s="72"/>
      <c r="T15" s="72"/>
      <c r="U15" s="72"/>
      <c r="V15" s="72"/>
      <c r="W15" s="72"/>
      <c r="X15" s="72"/>
      <c r="Y15" s="72"/>
      <c r="Z15" s="72"/>
    </row>
    <row r="16" spans="1:31" ht="15.75" thickBot="1" x14ac:dyDescent="0.3">
      <c r="A16" s="3">
        <v>9</v>
      </c>
      <c r="B16" s="10" t="s">
        <v>185</v>
      </c>
      <c r="C16" s="27" t="s">
        <v>357</v>
      </c>
      <c r="D16" s="6" t="s">
        <v>342</v>
      </c>
      <c r="E16" s="4" t="s">
        <v>173</v>
      </c>
      <c r="F16" s="4" t="s">
        <v>34</v>
      </c>
      <c r="G16" s="4" t="s">
        <v>172</v>
      </c>
      <c r="H16" s="4" t="s">
        <v>359</v>
      </c>
    </row>
    <row r="17" spans="1:36" ht="30.75" thickBot="1" x14ac:dyDescent="0.3">
      <c r="A17" s="3">
        <v>10</v>
      </c>
      <c r="B17" s="10" t="s">
        <v>185</v>
      </c>
      <c r="C17" s="27" t="s">
        <v>358</v>
      </c>
      <c r="D17" s="6" t="s">
        <v>342</v>
      </c>
      <c r="E17" s="4" t="s">
        <v>48</v>
      </c>
      <c r="F17" s="4" t="s">
        <v>34</v>
      </c>
      <c r="G17" s="4" t="s">
        <v>174</v>
      </c>
      <c r="H17" s="4" t="s">
        <v>360</v>
      </c>
      <c r="K17" s="30" t="s">
        <v>704</v>
      </c>
      <c r="L17" s="19" t="str">
        <f>M7</f>
        <v>6</v>
      </c>
      <c r="M17" s="64" t="s">
        <v>771</v>
      </c>
      <c r="N17" s="20"/>
      <c r="O17" s="19" t="str">
        <f>M8</f>
        <v>1021</v>
      </c>
      <c r="P17" s="64" t="s">
        <v>772</v>
      </c>
      <c r="Q17" s="20"/>
      <c r="R17" s="19" t="str">
        <f>M9</f>
        <v>28</v>
      </c>
      <c r="S17" s="64" t="s">
        <v>773</v>
      </c>
      <c r="T17" s="20"/>
      <c r="U17" s="19" t="str">
        <f>M10</f>
        <v>0</v>
      </c>
      <c r="V17" s="64" t="s">
        <v>774</v>
      </c>
      <c r="W17" s="64"/>
      <c r="X17" s="28"/>
      <c r="Y17" s="49" t="str">
        <f>M11</f>
        <v>7</v>
      </c>
      <c r="Z17" s="64" t="s">
        <v>775</v>
      </c>
      <c r="AA17" s="34"/>
      <c r="AB17" s="48" t="str">
        <f>M12</f>
        <v>0</v>
      </c>
      <c r="AC17" s="64" t="s">
        <v>776</v>
      </c>
      <c r="AD17" s="20"/>
      <c r="AE17" s="19">
        <f>M13</f>
        <v>0</v>
      </c>
      <c r="AF17" s="64" t="s">
        <v>777</v>
      </c>
      <c r="AG17" s="20"/>
      <c r="AH17" s="19">
        <f>M14</f>
        <v>0</v>
      </c>
      <c r="AI17" s="64" t="s">
        <v>778</v>
      </c>
      <c r="AJ17" s="20"/>
    </row>
    <row r="18" spans="1:36" ht="30.75" thickBot="1" x14ac:dyDescent="0.3">
      <c r="A18" s="3">
        <v>11</v>
      </c>
      <c r="B18" s="10" t="s">
        <v>185</v>
      </c>
      <c r="C18" s="10">
        <v>53.3</v>
      </c>
      <c r="D18" s="6" t="s">
        <v>18</v>
      </c>
      <c r="E18" s="4" t="s">
        <v>49</v>
      </c>
      <c r="F18" s="4" t="s">
        <v>35</v>
      </c>
      <c r="G18" s="4" t="s">
        <v>172</v>
      </c>
      <c r="H18" s="6" t="s">
        <v>348</v>
      </c>
      <c r="K18" s="36" t="s">
        <v>703</v>
      </c>
      <c r="L18" s="42">
        <f>HEX2DEC(L17)</f>
        <v>6</v>
      </c>
      <c r="M18" s="43"/>
      <c r="N18" s="44"/>
      <c r="O18" s="42">
        <f>HEX2DEC(O17)</f>
        <v>4129</v>
      </c>
      <c r="P18" s="43"/>
      <c r="Q18" s="44"/>
      <c r="R18" s="42">
        <f>HEX2DEC(R17)</f>
        <v>40</v>
      </c>
      <c r="S18" s="43"/>
      <c r="T18" s="44"/>
      <c r="U18" s="42">
        <f>HEX2DEC(U17)</f>
        <v>0</v>
      </c>
      <c r="V18" s="43"/>
      <c r="W18" s="43"/>
      <c r="X18" s="43"/>
      <c r="Y18" s="42">
        <f>HEX2DEC(Y17)</f>
        <v>7</v>
      </c>
      <c r="Z18" s="43"/>
      <c r="AA18" s="44"/>
      <c r="AB18" s="50">
        <f>HEX2DEC(AB17)</f>
        <v>0</v>
      </c>
      <c r="AC18" s="43"/>
      <c r="AD18" s="44"/>
      <c r="AE18" s="42">
        <f>HEX2DEC(AE17)</f>
        <v>0</v>
      </c>
      <c r="AF18" s="43"/>
      <c r="AG18" s="44"/>
      <c r="AH18" s="42">
        <f>HEX2DEC(AH17)</f>
        <v>0</v>
      </c>
      <c r="AI18" s="43"/>
      <c r="AJ18" s="44"/>
    </row>
    <row r="19" spans="1:36" ht="45.75" thickBot="1" x14ac:dyDescent="0.3">
      <c r="A19" s="3">
        <v>12</v>
      </c>
      <c r="B19" s="10" t="s">
        <v>185</v>
      </c>
      <c r="C19" s="10">
        <v>35.4</v>
      </c>
      <c r="D19" s="6" t="s">
        <v>19</v>
      </c>
      <c r="E19" s="4" t="s">
        <v>50</v>
      </c>
      <c r="F19" s="4" t="s">
        <v>35</v>
      </c>
      <c r="G19" s="4" t="s">
        <v>172</v>
      </c>
      <c r="H19" s="6" t="s">
        <v>349</v>
      </c>
      <c r="J19" s="33" t="s">
        <v>707</v>
      </c>
      <c r="K19" s="53" t="s">
        <v>708</v>
      </c>
      <c r="L19" s="54" t="s">
        <v>215</v>
      </c>
      <c r="M19" s="55" t="s">
        <v>705</v>
      </c>
      <c r="N19" s="56" t="s">
        <v>706</v>
      </c>
      <c r="O19" s="54" t="s">
        <v>216</v>
      </c>
      <c r="P19" s="55" t="s">
        <v>705</v>
      </c>
      <c r="Q19" s="56" t="s">
        <v>706</v>
      </c>
      <c r="R19" s="54" t="s">
        <v>250</v>
      </c>
      <c r="S19" s="55" t="s">
        <v>705</v>
      </c>
      <c r="T19" s="56" t="s">
        <v>706</v>
      </c>
      <c r="U19" s="54" t="s">
        <v>250</v>
      </c>
      <c r="V19" s="55" t="s">
        <v>705</v>
      </c>
      <c r="W19" s="86"/>
      <c r="X19" s="56" t="s">
        <v>706</v>
      </c>
      <c r="Y19" s="54" t="s">
        <v>246</v>
      </c>
      <c r="Z19" s="55" t="s">
        <v>705</v>
      </c>
      <c r="AA19" s="56" t="s">
        <v>706</v>
      </c>
      <c r="AB19" s="54" t="s">
        <v>247</v>
      </c>
      <c r="AC19" s="57"/>
      <c r="AD19" s="56"/>
      <c r="AE19" s="54" t="s">
        <v>248</v>
      </c>
      <c r="AF19" s="55" t="s">
        <v>705</v>
      </c>
      <c r="AG19" s="56" t="s">
        <v>706</v>
      </c>
      <c r="AH19" s="54" t="s">
        <v>249</v>
      </c>
      <c r="AI19" s="55" t="s">
        <v>705</v>
      </c>
      <c r="AJ19" s="58" t="s">
        <v>706</v>
      </c>
    </row>
    <row r="20" spans="1:36" x14ac:dyDescent="0.25">
      <c r="A20" s="3">
        <v>13</v>
      </c>
      <c r="B20" s="10" t="s">
        <v>185</v>
      </c>
      <c r="C20" s="10">
        <v>33.5</v>
      </c>
      <c r="D20" s="6" t="s">
        <v>20</v>
      </c>
      <c r="E20" s="4" t="s">
        <v>51</v>
      </c>
      <c r="F20" s="4" t="s">
        <v>35</v>
      </c>
      <c r="G20" s="4" t="s">
        <v>172</v>
      </c>
      <c r="H20" s="6" t="s">
        <v>350</v>
      </c>
      <c r="J20" s="32" t="s">
        <v>187</v>
      </c>
      <c r="K20" s="37">
        <f>2^0</f>
        <v>1</v>
      </c>
      <c r="L20" s="31">
        <f>L18-INT(L18/2)*2</f>
        <v>0</v>
      </c>
      <c r="M20" s="7" t="s">
        <v>217</v>
      </c>
      <c r="N20" s="62" t="s">
        <v>848</v>
      </c>
      <c r="O20" s="66">
        <f>O18-INT(O18/2)*2</f>
        <v>1</v>
      </c>
      <c r="P20" s="76" t="s">
        <v>232</v>
      </c>
      <c r="Q20" s="77" t="s">
        <v>860</v>
      </c>
      <c r="R20" s="65">
        <f>R18-INT(R18/2)*2</f>
        <v>0</v>
      </c>
      <c r="S20" s="61" t="s">
        <v>251</v>
      </c>
      <c r="T20" s="59" t="s">
        <v>741</v>
      </c>
      <c r="U20" s="18">
        <f>U18-INT(U18/2)*2</f>
        <v>0</v>
      </c>
      <c r="V20" s="61" t="s">
        <v>275</v>
      </c>
      <c r="W20" s="63"/>
      <c r="X20" s="63" t="s">
        <v>746</v>
      </c>
      <c r="Y20" s="18">
        <f>Y18-INT(Y18/2)*2</f>
        <v>1</v>
      </c>
      <c r="Z20" s="7" t="s">
        <v>284</v>
      </c>
      <c r="AA20" s="62" t="s">
        <v>744</v>
      </c>
      <c r="AB20" s="18">
        <f>AB18-INT(AB18/2)*2</f>
        <v>0</v>
      </c>
      <c r="AC20" s="51" t="s">
        <v>333</v>
      </c>
      <c r="AD20" s="52"/>
      <c r="AE20" s="18">
        <f>AE18-INT(AE18/2)*2</f>
        <v>0</v>
      </c>
      <c r="AF20" s="61" t="s">
        <v>296</v>
      </c>
      <c r="AG20" s="63" t="s">
        <v>768</v>
      </c>
      <c r="AH20" s="18">
        <f>AH18-INT(AH18/2)*2</f>
        <v>0</v>
      </c>
      <c r="AI20" s="61" t="s">
        <v>322</v>
      </c>
      <c r="AJ20" s="68" t="s">
        <v>804</v>
      </c>
    </row>
    <row r="21" spans="1:36" x14ac:dyDescent="0.25">
      <c r="A21" s="3">
        <v>14</v>
      </c>
      <c r="B21" s="10" t="s">
        <v>185</v>
      </c>
      <c r="C21" s="10">
        <v>45</v>
      </c>
      <c r="D21" s="6" t="s">
        <v>21</v>
      </c>
      <c r="E21" s="4" t="s">
        <v>116</v>
      </c>
      <c r="F21" s="4" t="s">
        <v>34</v>
      </c>
      <c r="G21" s="4" t="s">
        <v>172</v>
      </c>
      <c r="H21" s="6" t="s">
        <v>351</v>
      </c>
      <c r="J21" s="16" t="s">
        <v>188</v>
      </c>
      <c r="K21" s="38">
        <f>2^1</f>
        <v>2</v>
      </c>
      <c r="L21" s="12">
        <f>INT(L$18/(2^1))-INT(INT(L$18/(2^1))/2)*2</f>
        <v>1</v>
      </c>
      <c r="M21" s="4" t="s">
        <v>218</v>
      </c>
      <c r="N21" s="60" t="s">
        <v>825</v>
      </c>
      <c r="O21" s="12">
        <f>INT(O$18/(2^1))-INT(INT(O$18/(2^1))/2)*2</f>
        <v>0</v>
      </c>
      <c r="P21" s="4" t="s">
        <v>233</v>
      </c>
      <c r="Q21" s="70" t="s">
        <v>817</v>
      </c>
      <c r="R21" s="40">
        <f>INT(R$18/(2^1))-INT(INT(R$18/(2^1))/2)*2</f>
        <v>0</v>
      </c>
      <c r="S21" s="26" t="s">
        <v>252</v>
      </c>
      <c r="T21" s="59" t="s">
        <v>742</v>
      </c>
      <c r="U21" s="12">
        <f>INT(U$18/(2^1))-INT(INT(U$18/(2^1))/2)*2</f>
        <v>0</v>
      </c>
      <c r="V21" s="26" t="s">
        <v>277</v>
      </c>
      <c r="W21" s="63"/>
      <c r="X21" s="63" t="s">
        <v>747</v>
      </c>
      <c r="Y21" s="12">
        <f>INT(Y$18/(2^1))-INT(INT(Y$18/(2^1))/2)*2</f>
        <v>1</v>
      </c>
      <c r="Z21" s="4" t="s">
        <v>285</v>
      </c>
      <c r="AA21" s="60" t="s">
        <v>745</v>
      </c>
      <c r="AB21" s="12">
        <f>INT(AB$18/(2^1))-INT(INT(AB$18/(2^1))/2)*2</f>
        <v>0</v>
      </c>
      <c r="AC21" s="11" t="s">
        <v>333</v>
      </c>
      <c r="AD21" s="46"/>
      <c r="AE21" s="12">
        <f>INT(AE$18/(2^1))-INT(INT(AE$18/(2^1))/2)*2</f>
        <v>0</v>
      </c>
      <c r="AF21" s="11" t="s">
        <v>333</v>
      </c>
      <c r="AG21" s="46"/>
      <c r="AH21" s="12">
        <f>INT(AH$18/(2^1))-INT(INT(AH$18/(2^1))/2)*2</f>
        <v>0</v>
      </c>
      <c r="AI21" s="26" t="s">
        <v>323</v>
      </c>
      <c r="AJ21" s="69" t="s">
        <v>805</v>
      </c>
    </row>
    <row r="22" spans="1:36" x14ac:dyDescent="0.25">
      <c r="A22" s="3">
        <v>15</v>
      </c>
      <c r="B22" s="10" t="s">
        <v>185</v>
      </c>
      <c r="C22" s="10">
        <v>49</v>
      </c>
      <c r="D22" s="6" t="s">
        <v>175</v>
      </c>
      <c r="E22" s="4" t="s">
        <v>117</v>
      </c>
      <c r="F22" s="4" t="s">
        <v>35</v>
      </c>
      <c r="G22" s="4" t="s">
        <v>174</v>
      </c>
      <c r="H22" s="4" t="s">
        <v>352</v>
      </c>
      <c r="J22" s="16" t="s">
        <v>189</v>
      </c>
      <c r="K22" s="38">
        <f>2^2</f>
        <v>4</v>
      </c>
      <c r="L22" s="12">
        <f>INT(L$18/(2^2))-INT(INT(L$18/(2^2))/2)*2</f>
        <v>1</v>
      </c>
      <c r="M22" s="4" t="s">
        <v>219</v>
      </c>
      <c r="N22" s="60" t="s">
        <v>853</v>
      </c>
      <c r="O22" s="12">
        <f>INT(O$18/(2^2))-INT(INT(O$18/(2^2))/2)*2</f>
        <v>0</v>
      </c>
      <c r="P22" s="4" t="s">
        <v>234</v>
      </c>
      <c r="Q22" s="70" t="s">
        <v>818</v>
      </c>
      <c r="R22" s="40">
        <f>INT(R$18/(2^2))-INT(INT(R$18/(2^2))/2)*2</f>
        <v>0</v>
      </c>
      <c r="S22" s="26" t="s">
        <v>253</v>
      </c>
      <c r="T22" s="59" t="s">
        <v>743</v>
      </c>
      <c r="U22" s="12">
        <f>INT(U$18/(2^2))-INT(INT(U$18/(2^2))/2)*2</f>
        <v>0</v>
      </c>
      <c r="V22" s="26" t="s">
        <v>278</v>
      </c>
      <c r="W22" s="63"/>
      <c r="X22" s="63" t="s">
        <v>748</v>
      </c>
      <c r="Y22" s="12">
        <f>INT(Y$18/(2^2))-INT(INT(Y$18/(2^2))/2)*2</f>
        <v>1</v>
      </c>
      <c r="Z22" s="4" t="s">
        <v>286</v>
      </c>
      <c r="AA22" s="60" t="s">
        <v>286</v>
      </c>
      <c r="AB22" s="12">
        <f>INT(AB$18/(2^2))-INT(INT(AB$18/(2^2))/2)*2</f>
        <v>0</v>
      </c>
      <c r="AC22" s="11" t="s">
        <v>333</v>
      </c>
      <c r="AD22" s="46"/>
      <c r="AE22" s="12">
        <f>INT(AE$18/(2^2))-INT(INT(AE$18/(2^2))/2)*2</f>
        <v>0</v>
      </c>
      <c r="AF22" s="26" t="s">
        <v>297</v>
      </c>
      <c r="AG22" s="63" t="s">
        <v>769</v>
      </c>
      <c r="AH22" s="12">
        <f>INT(AH$18/(2^2))-INT(INT(AH$18/(2^2))/2)*2</f>
        <v>0</v>
      </c>
      <c r="AI22" s="26" t="s">
        <v>324</v>
      </c>
      <c r="AJ22" s="69" t="s">
        <v>806</v>
      </c>
    </row>
    <row r="23" spans="1:36" x14ac:dyDescent="0.25">
      <c r="A23" s="3">
        <v>16</v>
      </c>
      <c r="B23" s="10" t="s">
        <v>185</v>
      </c>
      <c r="C23" s="10">
        <v>64</v>
      </c>
      <c r="D23" s="6">
        <v>0</v>
      </c>
      <c r="E23" s="4" t="s">
        <v>118</v>
      </c>
      <c r="F23" s="4" t="s">
        <v>35</v>
      </c>
      <c r="G23" s="4" t="s">
        <v>174</v>
      </c>
      <c r="H23" s="4" t="s">
        <v>353</v>
      </c>
      <c r="J23" s="16" t="s">
        <v>190</v>
      </c>
      <c r="K23" s="38">
        <f>2^3</f>
        <v>8</v>
      </c>
      <c r="L23" s="12">
        <f>INT(L$18/(2^3))-INT(INT(L$18/(2^3))/2)*2</f>
        <v>0</v>
      </c>
      <c r="M23" s="4" t="s">
        <v>220</v>
      </c>
      <c r="N23" s="60" t="s">
        <v>828</v>
      </c>
      <c r="O23" s="12">
        <f>INT(O$18/(2^3))-INT(INT(O$18/(2^3))/2)*2</f>
        <v>0</v>
      </c>
      <c r="P23" s="4" t="s">
        <v>235</v>
      </c>
      <c r="Q23" s="70" t="s">
        <v>823</v>
      </c>
      <c r="R23" s="40">
        <f>INT(R$18/(2^3))-INT(INT(R$18/(2^3))/2)*2</f>
        <v>1</v>
      </c>
      <c r="S23" s="4" t="s">
        <v>254</v>
      </c>
      <c r="T23" s="60" t="s">
        <v>722</v>
      </c>
      <c r="U23" s="12">
        <f>INT(U$18/(2^3))-INT(INT(U$18/(2^3))/2)*2</f>
        <v>0</v>
      </c>
      <c r="V23" s="26" t="s">
        <v>335</v>
      </c>
      <c r="W23" s="63"/>
      <c r="X23" s="63" t="s">
        <v>749</v>
      </c>
      <c r="Y23" s="12">
        <f>INT(Y$18/(2^3))-INT(INT(Y$18/(2^3))/2)*2</f>
        <v>0</v>
      </c>
      <c r="Z23" s="11" t="s">
        <v>333</v>
      </c>
      <c r="AA23" s="46"/>
      <c r="AB23" s="12">
        <f>INT(AB$18/(2^3))-INT(INT(AB$18/(2^3))/2)*2</f>
        <v>0</v>
      </c>
      <c r="AC23" s="11" t="s">
        <v>333</v>
      </c>
      <c r="AD23" s="46"/>
      <c r="AE23" s="12">
        <f>INT(AE$18/(2^3))-INT(INT(AE$18/(2^3))/2)*2</f>
        <v>0</v>
      </c>
      <c r="AF23" s="26" t="s">
        <v>298</v>
      </c>
      <c r="AG23" s="63" t="s">
        <v>770</v>
      </c>
      <c r="AH23" s="12">
        <f>INT(AH$18/(2^3))-INT(INT(AH$18/(2^3))/2)*2</f>
        <v>0</v>
      </c>
      <c r="AI23" s="26" t="s">
        <v>325</v>
      </c>
      <c r="AJ23" s="69" t="s">
        <v>807</v>
      </c>
    </row>
    <row r="24" spans="1:36" ht="15.75" customHeight="1" x14ac:dyDescent="0.25">
      <c r="A24" s="3">
        <v>17</v>
      </c>
      <c r="B24" s="10" t="s">
        <v>185</v>
      </c>
      <c r="C24" s="10">
        <v>3</v>
      </c>
      <c r="D24" s="6" t="s">
        <v>344</v>
      </c>
      <c r="E24" s="4" t="s">
        <v>52</v>
      </c>
      <c r="F24" s="4"/>
      <c r="G24" s="4" t="s">
        <v>340</v>
      </c>
      <c r="H24" s="23" t="s">
        <v>816</v>
      </c>
      <c r="J24" s="16" t="s">
        <v>191</v>
      </c>
      <c r="K24" s="38">
        <f>2^4</f>
        <v>16</v>
      </c>
      <c r="L24" s="12">
        <f>INT(L$18/(2^4))-INT(INT(L$18/(2^4))/2)*2</f>
        <v>0</v>
      </c>
      <c r="M24" s="4" t="s">
        <v>221</v>
      </c>
      <c r="N24" s="60" t="s">
        <v>659</v>
      </c>
      <c r="O24" s="12">
        <f>INT(O$18/(2^4))-INT(INT(O$18/(2^4))/2)*2</f>
        <v>0</v>
      </c>
      <c r="P24" s="4" t="s">
        <v>236</v>
      </c>
      <c r="Q24" s="70" t="s">
        <v>819</v>
      </c>
      <c r="R24" s="40">
        <f>INT(R$18/(2^4))-INT(INT(R$18/(2^4))/2)*2</f>
        <v>0</v>
      </c>
      <c r="S24" s="4" t="s">
        <v>255</v>
      </c>
      <c r="T24" s="60" t="s">
        <v>720</v>
      </c>
      <c r="U24" s="12">
        <f>INT(U$18/(2^4))-INT(INT(U$18/(2^4))/2)*2</f>
        <v>0</v>
      </c>
      <c r="V24" s="26" t="s">
        <v>276</v>
      </c>
      <c r="W24" s="63"/>
      <c r="X24" s="63" t="s">
        <v>750</v>
      </c>
      <c r="Y24" s="12">
        <f>INT(Y$18/(2^4))-INT(INT(Y$18/(2^4))/2)*2</f>
        <v>0</v>
      </c>
      <c r="Z24" s="4" t="s">
        <v>287</v>
      </c>
      <c r="AA24" s="60" t="s">
        <v>841</v>
      </c>
      <c r="AB24" s="12">
        <f>INT(AB$18/(2^4))-INT(INT(AB$18/(2^4))/2)*2</f>
        <v>0</v>
      </c>
      <c r="AC24" s="11" t="s">
        <v>333</v>
      </c>
      <c r="AD24" s="46"/>
      <c r="AE24" s="12">
        <f>INT(AE$18/(2^4))-INT(INT(AE$18/(2^4))/2)*2</f>
        <v>0</v>
      </c>
      <c r="AF24" s="26" t="s">
        <v>299</v>
      </c>
      <c r="AG24" s="63" t="s">
        <v>757</v>
      </c>
      <c r="AH24" s="12">
        <f>INT(AH$18/(2^4))-INT(INT(AH$18/(2^4))/2)*2</f>
        <v>0</v>
      </c>
      <c r="AI24" s="11" t="s">
        <v>333</v>
      </c>
      <c r="AJ24" s="13"/>
    </row>
    <row r="25" spans="1:36" x14ac:dyDescent="0.25">
      <c r="A25" s="3">
        <v>18</v>
      </c>
      <c r="B25" s="10" t="s">
        <v>185</v>
      </c>
      <c r="C25" s="10">
        <v>70</v>
      </c>
      <c r="D25" s="6">
        <v>0</v>
      </c>
      <c r="E25" s="4" t="s">
        <v>53</v>
      </c>
      <c r="F25" s="4" t="s">
        <v>35</v>
      </c>
      <c r="G25" s="4" t="s">
        <v>174</v>
      </c>
      <c r="H25" s="4" t="s">
        <v>657</v>
      </c>
      <c r="J25" s="16" t="s">
        <v>192</v>
      </c>
      <c r="K25" s="38">
        <f>2^5</f>
        <v>32</v>
      </c>
      <c r="L25" s="12">
        <f>INT(L$18/(2^5))-INT(INT(L$18/(2^5))/2)*2</f>
        <v>0</v>
      </c>
      <c r="M25" s="4" t="s">
        <v>222</v>
      </c>
      <c r="N25" s="60" t="s">
        <v>660</v>
      </c>
      <c r="O25" s="12">
        <f>INT(O$18/(2^5))-INT(INT(O$18/(2^5))/2)*2</f>
        <v>1</v>
      </c>
      <c r="P25" s="4" t="s">
        <v>237</v>
      </c>
      <c r="Q25" s="70" t="s">
        <v>822</v>
      </c>
      <c r="R25" s="40">
        <f>INT(R$18/(2^5))-INT(INT(R$18/(2^5))/2)*2</f>
        <v>1</v>
      </c>
      <c r="S25" s="4" t="s">
        <v>256</v>
      </c>
      <c r="T25" s="60" t="s">
        <v>721</v>
      </c>
      <c r="U25" s="12">
        <f>INT(U$18/(2^5))-INT(INT(U$18/(2^5))/2)*2</f>
        <v>0</v>
      </c>
      <c r="V25" s="26" t="s">
        <v>279</v>
      </c>
      <c r="W25" s="59"/>
      <c r="X25" s="59" t="s">
        <v>751</v>
      </c>
      <c r="Y25" s="12">
        <f>INT(Y$18/(2^5))-INT(INT(Y$18/(2^5))/2)*2</f>
        <v>0</v>
      </c>
      <c r="Z25" s="11" t="s">
        <v>333</v>
      </c>
      <c r="AA25" s="46"/>
      <c r="AB25" s="12">
        <f>INT(AB$18/(2^5))-INT(INT(AB$18/(2^5))/2)*2</f>
        <v>0</v>
      </c>
      <c r="AC25" s="11" t="s">
        <v>333</v>
      </c>
      <c r="AD25" s="46"/>
      <c r="AE25" s="12">
        <f>INT(AE$18/(2^5))-INT(INT(AE$18/(2^5))/2)*2</f>
        <v>0</v>
      </c>
      <c r="AF25" s="11" t="s">
        <v>333</v>
      </c>
      <c r="AG25" s="46"/>
      <c r="AH25" s="12">
        <f>INT(AH$18/(2^5))-INT(INT(AH$18/(2^5))/2)*2</f>
        <v>0</v>
      </c>
      <c r="AI25" s="26" t="s">
        <v>326</v>
      </c>
      <c r="AJ25" s="69" t="s">
        <v>808</v>
      </c>
    </row>
    <row r="26" spans="1:36" x14ac:dyDescent="0.25">
      <c r="A26" s="3">
        <v>19</v>
      </c>
      <c r="B26" s="10" t="s">
        <v>185</v>
      </c>
      <c r="C26" s="10">
        <v>63</v>
      </c>
      <c r="D26" s="6">
        <v>69</v>
      </c>
      <c r="E26" s="4" t="s">
        <v>119</v>
      </c>
      <c r="F26" s="4" t="s">
        <v>35</v>
      </c>
      <c r="G26" s="4" t="s">
        <v>172</v>
      </c>
      <c r="H26" s="4" t="s">
        <v>796</v>
      </c>
      <c r="J26" s="16" t="s">
        <v>193</v>
      </c>
      <c r="K26" s="38">
        <f>2^6</f>
        <v>64</v>
      </c>
      <c r="L26" s="12">
        <f>INT(L$18/(2^6))-INT(INT(L$18/(2^6))/2)*2</f>
        <v>0</v>
      </c>
      <c r="M26" s="11" t="s">
        <v>333</v>
      </c>
      <c r="N26" s="46"/>
      <c r="O26" s="12">
        <f>INT(O$18/(2^6))-INT(INT(O$18/(2^6))/2)*2</f>
        <v>0</v>
      </c>
      <c r="P26" s="4" t="s">
        <v>238</v>
      </c>
      <c r="Q26" s="70" t="s">
        <v>820</v>
      </c>
      <c r="R26" s="40">
        <f>INT(R$18/(2^6))-INT(INT(R$18/(2^6))/2)*2</f>
        <v>0</v>
      </c>
      <c r="S26" s="26" t="s">
        <v>257</v>
      </c>
      <c r="T26" s="59" t="s">
        <v>723</v>
      </c>
      <c r="U26" s="12">
        <f>INT(U$18/(2^6))-INT(INT(U$18/(2^6))/2)*2</f>
        <v>0</v>
      </c>
      <c r="V26" s="26" t="s">
        <v>280</v>
      </c>
      <c r="W26" s="59"/>
      <c r="X26" s="59" t="s">
        <v>752</v>
      </c>
      <c r="Y26" s="12">
        <f>INT(Y$18/(2^6))-INT(INT(Y$18/(2^6))/2)*2</f>
        <v>0</v>
      </c>
      <c r="Z26" s="26" t="s">
        <v>288</v>
      </c>
      <c r="AA26" s="59" t="s">
        <v>789</v>
      </c>
      <c r="AB26" s="12">
        <f>INT(AB$18/(2^6))-INT(INT(AB$18/(2^6))/2)*2</f>
        <v>0</v>
      </c>
      <c r="AC26" s="11" t="s">
        <v>333</v>
      </c>
      <c r="AD26" s="46"/>
      <c r="AE26" s="12">
        <f>INT(AE$18/(2^6))-INT(INT(AE$18/(2^6))/2)*2</f>
        <v>0</v>
      </c>
      <c r="AF26" s="26" t="s">
        <v>300</v>
      </c>
      <c r="AG26" s="63" t="s">
        <v>758</v>
      </c>
      <c r="AH26" s="12">
        <f>INT(AH$18/(2^6))-INT(INT(AH$18/(2^6))/2)*2</f>
        <v>0</v>
      </c>
      <c r="AI26" s="26" t="s">
        <v>327</v>
      </c>
      <c r="AJ26" s="69" t="s">
        <v>809</v>
      </c>
    </row>
    <row r="27" spans="1:36" x14ac:dyDescent="0.25">
      <c r="A27" s="3">
        <v>20</v>
      </c>
      <c r="B27" s="10" t="s">
        <v>185</v>
      </c>
      <c r="C27" s="10">
        <v>85</v>
      </c>
      <c r="D27" s="6">
        <v>0</v>
      </c>
      <c r="E27" s="4" t="s">
        <v>120</v>
      </c>
      <c r="F27" s="4" t="s">
        <v>34</v>
      </c>
      <c r="G27" s="4" t="s">
        <v>172</v>
      </c>
      <c r="H27" s="4" t="s">
        <v>644</v>
      </c>
      <c r="J27" s="16" t="s">
        <v>194</v>
      </c>
      <c r="K27" s="38">
        <f>2^7</f>
        <v>128</v>
      </c>
      <c r="L27" s="12">
        <f>INT(L$18/(2^7))-INT(INT(L$18/(2^7))/2)*2</f>
        <v>0</v>
      </c>
      <c r="M27" s="11" t="s">
        <v>333</v>
      </c>
      <c r="N27" s="46"/>
      <c r="O27" s="12">
        <f>INT(O$18/(2^7))-INT(INT(O$18/(2^7))/2)*2</f>
        <v>0</v>
      </c>
      <c r="P27" s="4" t="s">
        <v>239</v>
      </c>
      <c r="Q27" s="70" t="s">
        <v>826</v>
      </c>
      <c r="R27" s="40">
        <f>INT(R$18/(2^7))-INT(INT(R$18/(2^7))/2)*2</f>
        <v>0</v>
      </c>
      <c r="S27" s="26" t="s">
        <v>258</v>
      </c>
      <c r="T27" s="59" t="s">
        <v>724</v>
      </c>
      <c r="U27" s="12">
        <f>INT(U$18/(2^7))-INT(INT(U$18/(2^7))/2)*2</f>
        <v>0</v>
      </c>
      <c r="V27" s="26" t="s">
        <v>281</v>
      </c>
      <c r="W27" s="59"/>
      <c r="X27" s="59" t="s">
        <v>753</v>
      </c>
      <c r="Y27" s="12">
        <f>INT(Y$18/(2^7))-INT(INT(Y$18/(2^7))/2)*2</f>
        <v>0</v>
      </c>
      <c r="Z27" s="11" t="s">
        <v>333</v>
      </c>
      <c r="AA27" s="46"/>
      <c r="AB27" s="12">
        <f>INT(AB$18/(2^7))-INT(INT(AB$18/(2^7))/2)*2</f>
        <v>0</v>
      </c>
      <c r="AC27" s="11" t="s">
        <v>333</v>
      </c>
      <c r="AD27" s="46"/>
      <c r="AE27" s="12">
        <f>INT(AE$18/(2^7))-INT(INT(AE$18/(2^7))/2)*2</f>
        <v>0</v>
      </c>
      <c r="AF27" s="26" t="s">
        <v>301</v>
      </c>
      <c r="AG27" s="63" t="s">
        <v>759</v>
      </c>
      <c r="AH27" s="12">
        <f>INT(AH$18/(2^7))-INT(INT(AH$18/(2^7))/2)*2</f>
        <v>0</v>
      </c>
      <c r="AI27" s="26" t="s">
        <v>328</v>
      </c>
      <c r="AJ27" s="69" t="s">
        <v>810</v>
      </c>
    </row>
    <row r="28" spans="1:36" x14ac:dyDescent="0.25">
      <c r="A28" s="3">
        <v>21</v>
      </c>
      <c r="B28" s="10" t="s">
        <v>185</v>
      </c>
      <c r="C28" s="10">
        <v>60.2</v>
      </c>
      <c r="D28" s="6">
        <v>0</v>
      </c>
      <c r="E28" s="4" t="s">
        <v>54</v>
      </c>
      <c r="F28" s="4" t="s">
        <v>34</v>
      </c>
      <c r="G28" s="4" t="s">
        <v>174</v>
      </c>
      <c r="H28" s="4" t="s">
        <v>646</v>
      </c>
      <c r="J28" s="16" t="s">
        <v>195</v>
      </c>
      <c r="K28" s="38">
        <f>2^8</f>
        <v>256</v>
      </c>
      <c r="L28" s="12">
        <f>INT(L$18/(2^8))-INT(INT(L$18/(2^8))/2)*2</f>
        <v>0</v>
      </c>
      <c r="M28" s="11" t="s">
        <v>333</v>
      </c>
      <c r="N28" s="46"/>
      <c r="O28" s="12">
        <f>INT(O$18/(2^8))-INT(INT(O$18/(2^8))/2)*2</f>
        <v>0</v>
      </c>
      <c r="P28" s="4" t="s">
        <v>240</v>
      </c>
      <c r="Q28" s="70" t="s">
        <v>852</v>
      </c>
      <c r="R28" s="40">
        <f>INT(R$18/(2^8))-INT(INT(R$18/(2^8))/2)*2</f>
        <v>0</v>
      </c>
      <c r="S28" s="26" t="s">
        <v>259</v>
      </c>
      <c r="T28" s="59" t="s">
        <v>725</v>
      </c>
      <c r="U28" s="12">
        <f>INT(U$18/(2^8))-INT(INT(U$18/(2^8))/2)*2</f>
        <v>0</v>
      </c>
      <c r="V28" s="26" t="s">
        <v>282</v>
      </c>
      <c r="W28" s="59"/>
      <c r="X28" s="59" t="s">
        <v>754</v>
      </c>
      <c r="Y28" s="12">
        <f>INT(Y$18/(2^8))-INT(INT(Y$18/(2^8))/2)*2</f>
        <v>0</v>
      </c>
      <c r="Z28" s="4" t="s">
        <v>289</v>
      </c>
      <c r="AA28" s="60" t="s">
        <v>842</v>
      </c>
      <c r="AB28" s="12">
        <f>INT(AB$18/(2^8))-INT(INT(AB$18/(2^8))/2)*2</f>
        <v>0</v>
      </c>
      <c r="AC28" s="11" t="s">
        <v>333</v>
      </c>
      <c r="AD28" s="46"/>
      <c r="AE28" s="12">
        <f>INT(AE$18/(2^8))-INT(INT(AE$18/(2^8))/2)*2</f>
        <v>0</v>
      </c>
      <c r="AF28" s="26" t="s">
        <v>302</v>
      </c>
      <c r="AG28" s="59" t="s">
        <v>779</v>
      </c>
      <c r="AH28" s="12">
        <f>INT(AH$18/(2^8))-INT(INT(AH$18/(2^8))/2)*2</f>
        <v>0</v>
      </c>
      <c r="AI28" s="11" t="s">
        <v>333</v>
      </c>
      <c r="AJ28" s="13"/>
    </row>
    <row r="29" spans="1:36" x14ac:dyDescent="0.25">
      <c r="A29" s="3">
        <v>22</v>
      </c>
      <c r="B29" s="10" t="s">
        <v>185</v>
      </c>
      <c r="C29" s="10">
        <v>63</v>
      </c>
      <c r="D29" s="6" t="s">
        <v>176</v>
      </c>
      <c r="E29" s="4" t="s">
        <v>55</v>
      </c>
      <c r="F29" s="4" t="s">
        <v>34</v>
      </c>
      <c r="G29" s="4" t="s">
        <v>172</v>
      </c>
      <c r="H29" s="4" t="s">
        <v>678</v>
      </c>
      <c r="J29" s="16" t="s">
        <v>196</v>
      </c>
      <c r="K29" s="38">
        <f>2^9</f>
        <v>512</v>
      </c>
      <c r="L29" s="12">
        <f>INT(L$18/(2^9))-INT(INT(L$18/(2^9))/2)*2</f>
        <v>0</v>
      </c>
      <c r="M29" s="11" t="s">
        <v>333</v>
      </c>
      <c r="N29" s="46"/>
      <c r="O29" s="12">
        <f>INT(O$18/(2^9))-INT(INT(O$18/(2^9))/2)*2</f>
        <v>0</v>
      </c>
      <c r="P29" s="4" t="s">
        <v>241</v>
      </c>
      <c r="Q29" s="70" t="s">
        <v>821</v>
      </c>
      <c r="R29" s="40">
        <f>INT(R$18/(2^9))-INT(INT(R$18/(2^9))/2)*2</f>
        <v>0</v>
      </c>
      <c r="S29" s="26" t="s">
        <v>260</v>
      </c>
      <c r="T29" s="59" t="s">
        <v>726</v>
      </c>
      <c r="U29" s="12">
        <f>INT(U$18/(2^9))-INT(INT(U$18/(2^9))/2)*2</f>
        <v>0</v>
      </c>
      <c r="V29" s="26" t="s">
        <v>283</v>
      </c>
      <c r="W29" s="59"/>
      <c r="X29" s="59" t="s">
        <v>755</v>
      </c>
      <c r="Y29" s="12">
        <f>INT(Y$18/(2^9))-INT(INT(Y$18/(2^9))/2)*2</f>
        <v>0</v>
      </c>
      <c r="Z29" s="4" t="s">
        <v>290</v>
      </c>
      <c r="AA29" s="60" t="s">
        <v>787</v>
      </c>
      <c r="AB29" s="12">
        <f>INT(AB$18/(2^9))-INT(INT(AB$18/(2^9))/2)*2</f>
        <v>0</v>
      </c>
      <c r="AC29" s="11" t="s">
        <v>333</v>
      </c>
      <c r="AD29" s="46"/>
      <c r="AE29" s="12">
        <f>INT(AE$18/(2^9))-INT(INT(AE$18/(2^9))/2)*2</f>
        <v>0</v>
      </c>
      <c r="AF29" s="26" t="s">
        <v>303</v>
      </c>
      <c r="AG29" s="59" t="s">
        <v>780</v>
      </c>
      <c r="AH29" s="12">
        <f>INT(AH$18/(2^9))-INT(INT(AH$18/(2^9))/2)*2</f>
        <v>0</v>
      </c>
      <c r="AI29" s="26" t="s">
        <v>329</v>
      </c>
      <c r="AJ29" s="69" t="s">
        <v>811</v>
      </c>
    </row>
    <row r="30" spans="1:36" x14ac:dyDescent="0.25">
      <c r="A30" s="3">
        <v>23</v>
      </c>
      <c r="B30" s="10" t="s">
        <v>185</v>
      </c>
      <c r="C30" s="10">
        <v>100</v>
      </c>
      <c r="D30" s="6">
        <v>100</v>
      </c>
      <c r="E30" s="4" t="s">
        <v>56</v>
      </c>
      <c r="F30" s="4" t="s">
        <v>34</v>
      </c>
      <c r="G30" s="4" t="s">
        <v>172</v>
      </c>
      <c r="H30" s="4" t="s">
        <v>679</v>
      </c>
      <c r="J30" s="16" t="s">
        <v>197</v>
      </c>
      <c r="K30" s="38">
        <f>2^10</f>
        <v>1024</v>
      </c>
      <c r="L30" s="12">
        <f>INT(L$18/(2^10))-INT(INT(L$18/(2^10))/2)*2</f>
        <v>0</v>
      </c>
      <c r="M30" s="74" t="s">
        <v>223</v>
      </c>
      <c r="N30" s="75"/>
      <c r="O30" s="12">
        <f>INT(O$18/(2^10))-INT(INT(O$18/(2^10))/2)*2</f>
        <v>0</v>
      </c>
      <c r="P30" s="4" t="s">
        <v>242</v>
      </c>
      <c r="Q30" s="70" t="s">
        <v>829</v>
      </c>
      <c r="R30" s="40">
        <f>INT(R$18/(2^10))-INT(INT(R$18/(2^10))/2)*2</f>
        <v>0</v>
      </c>
      <c r="S30" s="26" t="s">
        <v>261</v>
      </c>
      <c r="T30" s="59" t="s">
        <v>728</v>
      </c>
      <c r="U30" s="12">
        <f>INT(U$18/(2^10))-INT(INT(U$18/(2^10))/2)*2</f>
        <v>0</v>
      </c>
      <c r="V30" s="11" t="s">
        <v>333</v>
      </c>
      <c r="W30" s="46"/>
      <c r="X30" s="46"/>
      <c r="Y30" s="12">
        <f>INT(Y$18/(2^10))-INT(INT(Y$18/(2^10))/2)*2</f>
        <v>0</v>
      </c>
      <c r="Z30" s="11" t="s">
        <v>333</v>
      </c>
      <c r="AA30" s="46"/>
      <c r="AB30" s="12">
        <f>INT(AB$18/(2^10))-INT(INT(AB$18/(2^10))/2)*2</f>
        <v>0</v>
      </c>
      <c r="AC30" s="11" t="s">
        <v>333</v>
      </c>
      <c r="AD30" s="46"/>
      <c r="AE30" s="12">
        <f>INT(AE$18/(2^10))-INT(INT(AE$18/(2^10))/2)*2</f>
        <v>0</v>
      </c>
      <c r="AF30" s="26" t="s">
        <v>304</v>
      </c>
      <c r="AG30" s="59" t="s">
        <v>781</v>
      </c>
      <c r="AH30" s="12">
        <f>INT(AH$18/(2^10))-INT(INT(AH$18/(2^10))/2)*2</f>
        <v>0</v>
      </c>
      <c r="AI30" s="26" t="s">
        <v>330</v>
      </c>
      <c r="AJ30" s="69" t="s">
        <v>812</v>
      </c>
    </row>
    <row r="31" spans="1:36" x14ac:dyDescent="0.25">
      <c r="A31" s="3">
        <v>24</v>
      </c>
      <c r="B31" s="10" t="s">
        <v>185</v>
      </c>
      <c r="C31" s="10">
        <v>85</v>
      </c>
      <c r="D31" s="6" t="s">
        <v>343</v>
      </c>
      <c r="E31" s="4" t="s">
        <v>57</v>
      </c>
      <c r="F31" s="4" t="s">
        <v>34</v>
      </c>
      <c r="G31" s="4" t="s">
        <v>172</v>
      </c>
      <c r="H31" s="4" t="s">
        <v>680</v>
      </c>
      <c r="J31" s="16" t="s">
        <v>198</v>
      </c>
      <c r="K31" s="38">
        <f>2^11</f>
        <v>2048</v>
      </c>
      <c r="L31" s="12">
        <f>INT(L$18/(2^11))-INT(INT(L$18/(2^11))/2)*2</f>
        <v>0</v>
      </c>
      <c r="M31" s="4" t="s">
        <v>224</v>
      </c>
      <c r="N31" s="60" t="s">
        <v>845</v>
      </c>
      <c r="O31" s="12">
        <f>INT(O$18/(2^11))-INT(INT(O$18/(2^11))/2)*2</f>
        <v>0</v>
      </c>
      <c r="P31" s="4" t="s">
        <v>243</v>
      </c>
      <c r="Q31" s="70" t="s">
        <v>824</v>
      </c>
      <c r="R31" s="40">
        <f>INT(R$18/(2^11))-INT(INT(R$18/(2^11))/2)*2</f>
        <v>0</v>
      </c>
      <c r="S31" s="26" t="s">
        <v>262</v>
      </c>
      <c r="T31" s="59" t="s">
        <v>733</v>
      </c>
      <c r="U31" s="12">
        <f>INT(U$18/(2^11))-INT(INT(U$18/(2^11))/2)*2</f>
        <v>0</v>
      </c>
      <c r="V31" s="11" t="s">
        <v>333</v>
      </c>
      <c r="W31" s="46"/>
      <c r="X31" s="46"/>
      <c r="Y31" s="12">
        <f>INT(Y$18/(2^11))-INT(INT(Y$18/(2^11))/2)*2</f>
        <v>0</v>
      </c>
      <c r="Z31" s="11" t="s">
        <v>333</v>
      </c>
      <c r="AA31" s="46"/>
      <c r="AB31" s="12">
        <f>INT(AB$18/(2^11))-INT(INT(AB$18/(2^11))/2)*2</f>
        <v>0</v>
      </c>
      <c r="AC31" s="11" t="s">
        <v>333</v>
      </c>
      <c r="AD31" s="46"/>
      <c r="AE31" s="12">
        <f>INT(AE$18/(2^11))-INT(INT(AE$18/(2^11))/2)*2</f>
        <v>0</v>
      </c>
      <c r="AF31" s="26" t="s">
        <v>305</v>
      </c>
      <c r="AG31" s="59" t="s">
        <v>782</v>
      </c>
      <c r="AH31" s="12">
        <f>INT(AH$18/(2^11))-INT(INT(AH$18/(2^11))/2)*2</f>
        <v>0</v>
      </c>
      <c r="AI31" s="26" t="s">
        <v>331</v>
      </c>
      <c r="AJ31" s="69" t="s">
        <v>813</v>
      </c>
    </row>
    <row r="32" spans="1:36" x14ac:dyDescent="0.25">
      <c r="A32" s="3">
        <v>25</v>
      </c>
      <c r="B32" s="10" t="s">
        <v>185</v>
      </c>
      <c r="C32" s="10">
        <v>85</v>
      </c>
      <c r="D32" s="6" t="s">
        <v>343</v>
      </c>
      <c r="E32" s="4" t="s">
        <v>58</v>
      </c>
      <c r="F32" s="4" t="s">
        <v>34</v>
      </c>
      <c r="G32" s="4" t="s">
        <v>172</v>
      </c>
      <c r="H32" s="4" t="s">
        <v>681</v>
      </c>
      <c r="J32" s="16" t="s">
        <v>199</v>
      </c>
      <c r="K32" s="38">
        <f>2^12</f>
        <v>4096</v>
      </c>
      <c r="L32" s="12">
        <f>INT(L$18/(2^12))-INT(INT(L$18/(2^12))/2)*2</f>
        <v>0</v>
      </c>
      <c r="M32" s="11" t="s">
        <v>333</v>
      </c>
      <c r="N32" s="46"/>
      <c r="O32" s="12">
        <f>INT(O$18/(2^12))-INT(INT(O$18/(2^12))/2)*2</f>
        <v>1</v>
      </c>
      <c r="P32" s="4" t="s">
        <v>244</v>
      </c>
      <c r="Q32" s="70" t="s">
        <v>756</v>
      </c>
      <c r="R32" s="40">
        <f>INT(R$18/(2^12))-INT(INT(R$18/(2^12))/2)*2</f>
        <v>0</v>
      </c>
      <c r="S32" s="26" t="s">
        <v>263</v>
      </c>
      <c r="T32" s="59" t="s">
        <v>729</v>
      </c>
      <c r="U32" s="12">
        <f>INT(U$18/(2^12))-INT(INT(U$18/(2^12))/2)*2</f>
        <v>0</v>
      </c>
      <c r="V32" s="11" t="s">
        <v>333</v>
      </c>
      <c r="W32" s="46"/>
      <c r="X32" s="46"/>
      <c r="Y32" s="12">
        <f>INT(Y$18/(2^12))-INT(INT(Y$18/(2^12))/2)*2</f>
        <v>0</v>
      </c>
      <c r="Z32" s="11" t="s">
        <v>333</v>
      </c>
      <c r="AA32" s="46"/>
      <c r="AB32" s="12">
        <f>INT(AB$18/(2^12))-INT(INT(AB$18/(2^12))/2)*2</f>
        <v>0</v>
      </c>
      <c r="AC32" s="11" t="s">
        <v>333</v>
      </c>
      <c r="AD32" s="46"/>
      <c r="AE32" s="12">
        <f>INT(AE$18/(2^12))-INT(INT(AE$18/(2^12))/2)*2</f>
        <v>0</v>
      </c>
      <c r="AF32" s="26" t="s">
        <v>306</v>
      </c>
      <c r="AG32" s="59" t="s">
        <v>783</v>
      </c>
      <c r="AH32" s="12">
        <f>INT(AH$18/(2^12))-INT(INT(AH$18/(2^12))/2)*2</f>
        <v>0</v>
      </c>
      <c r="AI32" s="26" t="s">
        <v>332</v>
      </c>
      <c r="AJ32" s="69" t="s">
        <v>814</v>
      </c>
    </row>
    <row r="33" spans="1:36" x14ac:dyDescent="0.25">
      <c r="A33" s="3">
        <v>26</v>
      </c>
      <c r="B33" s="10" t="s">
        <v>185</v>
      </c>
      <c r="C33" s="10">
        <v>0</v>
      </c>
      <c r="D33" s="6">
        <v>0</v>
      </c>
      <c r="E33" s="4" t="s">
        <v>121</v>
      </c>
      <c r="F33" s="4" t="s">
        <v>34</v>
      </c>
      <c r="G33" s="4" t="s">
        <v>172</v>
      </c>
      <c r="H33" s="4" t="s">
        <v>645</v>
      </c>
      <c r="J33" s="16" t="s">
        <v>200</v>
      </c>
      <c r="K33" s="38">
        <f>2^13</f>
        <v>8192</v>
      </c>
      <c r="L33" s="12">
        <f>INT(L$18/(2^13))-INT(INT(L$18/(2^13))/2)*2</f>
        <v>0</v>
      </c>
      <c r="M33" s="11" t="s">
        <v>334</v>
      </c>
      <c r="N33" s="46"/>
      <c r="O33" s="12">
        <f>INT(O$18/(2^13))-INT(INT(O$18/(2^13))/2)*2</f>
        <v>0</v>
      </c>
      <c r="P33" s="4" t="s">
        <v>245</v>
      </c>
      <c r="Q33" s="70" t="s">
        <v>827</v>
      </c>
      <c r="R33" s="40">
        <f>INT(R$18/(2^13))-INT(INT(R$18/(2^13))/2)*2</f>
        <v>0</v>
      </c>
      <c r="S33" s="26" t="s">
        <v>264</v>
      </c>
      <c r="T33" s="59" t="s">
        <v>734</v>
      </c>
      <c r="U33" s="12">
        <f>INT(U$18/(2^13))-INT(INT(U$18/(2^13))/2)*2</f>
        <v>0</v>
      </c>
      <c r="V33" s="11" t="s">
        <v>333</v>
      </c>
      <c r="W33" s="46"/>
      <c r="X33" s="46"/>
      <c r="Y33" s="12">
        <f>INT(Y$18/(2^13))-INT(INT(Y$18/(2^13))/2)*2</f>
        <v>0</v>
      </c>
      <c r="Z33" s="4" t="s">
        <v>291</v>
      </c>
      <c r="AA33" s="60" t="s">
        <v>830</v>
      </c>
      <c r="AB33" s="12">
        <f>INT(AB$18/(2^13))-INT(INT(AB$18/(2^13))/2)*2</f>
        <v>0</v>
      </c>
      <c r="AC33" s="11" t="s">
        <v>333</v>
      </c>
      <c r="AD33" s="46"/>
      <c r="AE33" s="12">
        <f>INT(AE$18/(2^13))-INT(INT(AE$18/(2^13))/2)*2</f>
        <v>0</v>
      </c>
      <c r="AF33" s="26" t="s">
        <v>307</v>
      </c>
      <c r="AG33" s="59" t="s">
        <v>784</v>
      </c>
      <c r="AH33" s="12">
        <f>INT(AH$18/(2^13))-INT(INT(AH$18/(2^13))/2)*2</f>
        <v>0</v>
      </c>
      <c r="AI33" s="11" t="s">
        <v>333</v>
      </c>
      <c r="AJ33" s="13"/>
    </row>
    <row r="34" spans="1:36" x14ac:dyDescent="0.25">
      <c r="A34" s="3">
        <v>27</v>
      </c>
      <c r="B34" s="10" t="s">
        <v>185</v>
      </c>
      <c r="C34" s="10">
        <v>87.8</v>
      </c>
      <c r="D34" s="6" t="s">
        <v>0</v>
      </c>
      <c r="E34" s="4" t="s">
        <v>122</v>
      </c>
      <c r="F34" s="4"/>
      <c r="G34" s="4" t="s">
        <v>174</v>
      </c>
      <c r="H34" s="4" t="s">
        <v>682</v>
      </c>
      <c r="J34" s="16" t="s">
        <v>201</v>
      </c>
      <c r="K34" s="38">
        <f>2^14</f>
        <v>16384</v>
      </c>
      <c r="L34" s="12">
        <f>INT(L$18/(2^14))-INT(INT(L$18/(2^14))/2)*2</f>
        <v>0</v>
      </c>
      <c r="M34" s="26" t="s">
        <v>225</v>
      </c>
      <c r="N34" s="59" t="s">
        <v>795</v>
      </c>
      <c r="O34" s="12">
        <f>INT(O$18/(2^14))-INT(INT(O$18/(2^14))/2)*2</f>
        <v>0</v>
      </c>
      <c r="P34" s="11" t="s">
        <v>333</v>
      </c>
      <c r="Q34" s="13"/>
      <c r="R34" s="40">
        <f>INT(R$18/(2^14))-INT(INT(R$18/(2^14))/2)*2</f>
        <v>0</v>
      </c>
      <c r="S34" s="26" t="s">
        <v>265</v>
      </c>
      <c r="T34" s="59" t="s">
        <v>735</v>
      </c>
      <c r="U34" s="12">
        <f>INT(U$18/(2^14))-INT(INT(U$18/(2^14))/2)*2</f>
        <v>0</v>
      </c>
      <c r="V34" s="11" t="s">
        <v>333</v>
      </c>
      <c r="W34" s="46"/>
      <c r="X34" s="46"/>
      <c r="Y34" s="12">
        <f>INT(Y$18/(2^14))-INT(INT(Y$18/(2^14))/2)*2</f>
        <v>0</v>
      </c>
      <c r="Z34" s="4" t="s">
        <v>292</v>
      </c>
      <c r="AA34" s="60" t="s">
        <v>797</v>
      </c>
      <c r="AB34" s="12">
        <f>INT(AB$18/(2^14))-INT(INT(AB$18/(2^14))/2)*2</f>
        <v>0</v>
      </c>
      <c r="AC34" s="11" t="s">
        <v>333</v>
      </c>
      <c r="AD34" s="46"/>
      <c r="AE34" s="12">
        <f>INT(AE$18/(2^14))-INT(INT(AE$18/(2^14))/2)*2</f>
        <v>0</v>
      </c>
      <c r="AF34" s="26" t="s">
        <v>308</v>
      </c>
      <c r="AG34" s="59" t="s">
        <v>785</v>
      </c>
      <c r="AH34" s="12">
        <f>INT(AH$18/(2^14))-INT(INT(AH$18/(2^14))/2)*2</f>
        <v>0</v>
      </c>
      <c r="AI34" s="11" t="s">
        <v>333</v>
      </c>
      <c r="AJ34" s="13"/>
    </row>
    <row r="35" spans="1:36" x14ac:dyDescent="0.25">
      <c r="A35" s="3">
        <v>28</v>
      </c>
      <c r="B35" s="10" t="s">
        <v>185</v>
      </c>
      <c r="C35" s="10">
        <v>81</v>
      </c>
      <c r="D35" s="6">
        <v>80</v>
      </c>
      <c r="E35" s="4" t="s">
        <v>123</v>
      </c>
      <c r="F35" s="4" t="s">
        <v>34</v>
      </c>
      <c r="G35" s="4" t="s">
        <v>172</v>
      </c>
      <c r="H35" s="4" t="s">
        <v>656</v>
      </c>
      <c r="J35" s="16" t="s">
        <v>202</v>
      </c>
      <c r="K35" s="38">
        <f>2^15</f>
        <v>32768</v>
      </c>
      <c r="L35" s="12">
        <f>INT(L$18/(2^15))-INT(INT(L$18/(2^15))/2)*2</f>
        <v>0</v>
      </c>
      <c r="M35" s="26" t="s">
        <v>226</v>
      </c>
      <c r="N35" s="59" t="s">
        <v>789</v>
      </c>
      <c r="O35" s="12">
        <f>INT(O$18/(2^15))-INT(INT(O$18/(2^15))/2)*2</f>
        <v>0</v>
      </c>
      <c r="P35" s="11" t="s">
        <v>334</v>
      </c>
      <c r="Q35" s="13"/>
      <c r="R35" s="40">
        <f>INT(R$18/(2^15))-INT(INT(R$18/(2^15))/2)*2</f>
        <v>0</v>
      </c>
      <c r="S35" s="26" t="s">
        <v>266</v>
      </c>
      <c r="T35" s="59" t="s">
        <v>727</v>
      </c>
      <c r="U35" s="12">
        <f>INT(U$18/(2^15))-INT(INT(U$18/(2^15))/2)*2</f>
        <v>0</v>
      </c>
      <c r="V35" s="11" t="s">
        <v>333</v>
      </c>
      <c r="W35" s="46"/>
      <c r="X35" s="46"/>
      <c r="Y35" s="12">
        <f>INT(Y$18/(2^15))-INT(INT(Y$18/(2^15))/2)*2</f>
        <v>0</v>
      </c>
      <c r="Z35" s="26" t="s">
        <v>293</v>
      </c>
      <c r="AA35" s="59" t="s">
        <v>719</v>
      </c>
      <c r="AB35" s="12">
        <f>INT(AB$18/(2^15))-INT(INT(AB$18/(2^15))/2)*2</f>
        <v>0</v>
      </c>
      <c r="AC35" s="11" t="s">
        <v>333</v>
      </c>
      <c r="AD35" s="46"/>
      <c r="AE35" s="12">
        <f>INT(AE$18/(2^15))-INT(INT(AE$18/(2^15))/2)*2</f>
        <v>0</v>
      </c>
      <c r="AF35" s="26" t="s">
        <v>309</v>
      </c>
      <c r="AG35" s="59" t="s">
        <v>786</v>
      </c>
      <c r="AH35" s="12">
        <f>INT(AH$18/(2^15))-INT(INT(AH$18/(2^15))/2)*2</f>
        <v>0</v>
      </c>
      <c r="AI35" s="11" t="s">
        <v>333</v>
      </c>
      <c r="AJ35" s="13"/>
    </row>
    <row r="36" spans="1:36" x14ac:dyDescent="0.25">
      <c r="A36" s="3">
        <v>29</v>
      </c>
      <c r="B36" s="10" t="s">
        <v>185</v>
      </c>
      <c r="C36" s="10">
        <v>3</v>
      </c>
      <c r="D36" s="6">
        <v>3</v>
      </c>
      <c r="E36" s="4" t="s">
        <v>59</v>
      </c>
      <c r="F36" s="4"/>
      <c r="G36" s="4" t="s">
        <v>340</v>
      </c>
      <c r="H36" s="23" t="s">
        <v>683</v>
      </c>
      <c r="J36" s="16" t="s">
        <v>203</v>
      </c>
      <c r="K36" s="38">
        <f>2^16</f>
        <v>65536</v>
      </c>
      <c r="L36" s="12">
        <f>INT(L$18/(2^16))-INT(INT(L$18/(2^16))/2)*2</f>
        <v>0</v>
      </c>
      <c r="M36" s="26" t="s">
        <v>227</v>
      </c>
      <c r="N36" s="59" t="s">
        <v>793</v>
      </c>
      <c r="O36" s="12">
        <f>INT(O$18/(2^16))-INT(INT(O$18/(2^16))/2)*2</f>
        <v>0</v>
      </c>
      <c r="P36" s="11" t="s">
        <v>333</v>
      </c>
      <c r="Q36" s="13"/>
      <c r="R36" s="40">
        <f>INT(R$18/(2^16))-INT(INT(R$18/(2^16))/2)*2</f>
        <v>0</v>
      </c>
      <c r="S36" s="26" t="s">
        <v>267</v>
      </c>
      <c r="T36" s="59" t="s">
        <v>736</v>
      </c>
      <c r="U36" s="12">
        <f>INT(U$18/(2^16))-INT(INT(U$18/(2^16))/2)*2</f>
        <v>0</v>
      </c>
      <c r="V36" s="11" t="s">
        <v>333</v>
      </c>
      <c r="W36" s="46"/>
      <c r="X36" s="46"/>
      <c r="Y36" s="12">
        <f>INT(Y$18/(2^16))-INT(INT(Y$18/(2^16))/2)*2</f>
        <v>0</v>
      </c>
      <c r="Z36" s="26" t="s">
        <v>294</v>
      </c>
      <c r="AA36" s="59" t="s">
        <v>719</v>
      </c>
      <c r="AB36" s="12">
        <f>INT(AB$18/(2^16))-INT(INT(AB$18/(2^16))/2)*2</f>
        <v>0</v>
      </c>
      <c r="AC36" s="11" t="s">
        <v>333</v>
      </c>
      <c r="AD36" s="46"/>
      <c r="AE36" s="12">
        <f>INT(AE$18/(2^16))-INT(INT(AE$18/(2^16))/2)*2</f>
        <v>0</v>
      </c>
      <c r="AF36" s="26" t="s">
        <v>310</v>
      </c>
      <c r="AG36" s="59" t="s">
        <v>760</v>
      </c>
      <c r="AH36" s="12">
        <f>INT(AH$18/(2^16))-INT(INT(AH$18/(2^16))/2)*2</f>
        <v>0</v>
      </c>
      <c r="AI36" s="11" t="s">
        <v>333</v>
      </c>
      <c r="AJ36" s="13"/>
    </row>
    <row r="37" spans="1:36" ht="106.5" customHeight="1" x14ac:dyDescent="0.25">
      <c r="A37" s="3">
        <v>30</v>
      </c>
      <c r="B37" s="10" t="s">
        <v>185</v>
      </c>
      <c r="C37" s="10">
        <v>0</v>
      </c>
      <c r="D37" s="6">
        <v>0</v>
      </c>
      <c r="E37" s="4" t="s">
        <v>60</v>
      </c>
      <c r="F37" s="4"/>
      <c r="G37" s="4" t="s">
        <v>340</v>
      </c>
      <c r="H37" s="23" t="s">
        <v>849</v>
      </c>
      <c r="J37" s="16" t="s">
        <v>204</v>
      </c>
      <c r="K37" s="38">
        <f>2^17</f>
        <v>131072</v>
      </c>
      <c r="L37" s="12">
        <f>INT(L$18/(2^17))-INT(INT(L$18/(2^17))/2)*2</f>
        <v>0</v>
      </c>
      <c r="M37" s="26" t="s">
        <v>228</v>
      </c>
      <c r="N37" s="59" t="s">
        <v>794</v>
      </c>
      <c r="O37" s="12">
        <f>INT(O$18/(2^17))-INT(INT(O$18/(2^17))/2)*2</f>
        <v>0</v>
      </c>
      <c r="P37" s="11" t="s">
        <v>334</v>
      </c>
      <c r="Q37" s="13"/>
      <c r="R37" s="40">
        <f>INT(R$18/(2^17))-INT(INT(R$18/(2^17))/2)*2</f>
        <v>0</v>
      </c>
      <c r="S37" s="26" t="s">
        <v>268</v>
      </c>
      <c r="T37" s="59" t="s">
        <v>737</v>
      </c>
      <c r="U37" s="12">
        <f>INT(U$18/(2^17))-INT(INT(U$18/(2^17))/2)*2</f>
        <v>0</v>
      </c>
      <c r="V37" s="11" t="s">
        <v>333</v>
      </c>
      <c r="W37" s="46"/>
      <c r="X37" s="46"/>
      <c r="Y37" s="12">
        <f>INT(Y$18/(2^17))-INT(INT(Y$18/(2^17))/2)*2</f>
        <v>0</v>
      </c>
      <c r="Z37" s="26" t="s">
        <v>295</v>
      </c>
      <c r="AA37" s="59" t="s">
        <v>719</v>
      </c>
      <c r="AB37" s="12">
        <f>INT(AB$18/(2^17))-INT(INT(AB$18/(2^17))/2)*2</f>
        <v>0</v>
      </c>
      <c r="AC37" s="11" t="s">
        <v>333</v>
      </c>
      <c r="AD37" s="46"/>
      <c r="AE37" s="12">
        <f>INT(AE$18/(2^17))-INT(INT(AE$18/(2^17))/2)*2</f>
        <v>0</v>
      </c>
      <c r="AF37" s="26" t="s">
        <v>311</v>
      </c>
      <c r="AG37" s="59" t="s">
        <v>761</v>
      </c>
      <c r="AH37" s="12">
        <f>INT(AH$18/(2^17))-INT(INT(AH$18/(2^17))/2)*2</f>
        <v>0</v>
      </c>
      <c r="AI37" s="11" t="s">
        <v>333</v>
      </c>
      <c r="AJ37" s="13"/>
    </row>
    <row r="38" spans="1:36" x14ac:dyDescent="0.25">
      <c r="A38" s="3">
        <v>31</v>
      </c>
      <c r="B38" s="10" t="s">
        <v>185</v>
      </c>
      <c r="C38" s="10">
        <v>43</v>
      </c>
      <c r="D38" s="6" t="s">
        <v>177</v>
      </c>
      <c r="E38" s="4" t="s">
        <v>124</v>
      </c>
      <c r="F38" s="4" t="s">
        <v>35</v>
      </c>
      <c r="G38" s="4" t="s">
        <v>172</v>
      </c>
      <c r="H38" s="4" t="s">
        <v>655</v>
      </c>
      <c r="J38" s="16" t="s">
        <v>205</v>
      </c>
      <c r="K38" s="38">
        <f>2^18</f>
        <v>262144</v>
      </c>
      <c r="L38" s="12">
        <f>INT(L$18/(2^18))-INT(INT(L$18/(2^18))/2)*2</f>
        <v>0</v>
      </c>
      <c r="M38" s="26" t="s">
        <v>229</v>
      </c>
      <c r="N38" s="59" t="s">
        <v>790</v>
      </c>
      <c r="O38" s="12">
        <f>INT(O$18/(2^18))-INT(INT(O$18/(2^18))/2)*2</f>
        <v>0</v>
      </c>
      <c r="P38" s="11" t="s">
        <v>333</v>
      </c>
      <c r="Q38" s="13"/>
      <c r="R38" s="40">
        <f>INT(R$18/(2^18))-INT(INT(R$18/(2^18))/2)*2</f>
        <v>0</v>
      </c>
      <c r="S38" s="26" t="s">
        <v>269</v>
      </c>
      <c r="T38" s="59" t="s">
        <v>730</v>
      </c>
      <c r="U38" s="12">
        <f>INT(U$18/(2^18))-INT(INT(U$18/(2^18))/2)*2</f>
        <v>0</v>
      </c>
      <c r="V38" s="11" t="s">
        <v>333</v>
      </c>
      <c r="W38" s="46"/>
      <c r="X38" s="46"/>
      <c r="Y38" s="12">
        <f>INT(Y$18/(2^18))-INT(INT(Y$18/(2^18))/2)*2</f>
        <v>0</v>
      </c>
      <c r="Z38" s="11" t="s">
        <v>333</v>
      </c>
      <c r="AA38" s="46"/>
      <c r="AB38" s="12">
        <f>INT(AB$18/(2^18))-INT(INT(AB$18/(2^18))/2)*2</f>
        <v>0</v>
      </c>
      <c r="AC38" s="11" t="s">
        <v>333</v>
      </c>
      <c r="AD38" s="46"/>
      <c r="AE38" s="12">
        <f>INT(AE$18/(2^18))-INT(INT(AE$18/(2^18))/2)*2</f>
        <v>0</v>
      </c>
      <c r="AF38" s="26" t="s">
        <v>312</v>
      </c>
      <c r="AG38" s="59" t="s">
        <v>762</v>
      </c>
      <c r="AH38" s="12">
        <f>INT(AH$18/(2^18))-INT(INT(AH$18/(2^18))/2)*2</f>
        <v>0</v>
      </c>
      <c r="AI38" s="11" t="s">
        <v>333</v>
      </c>
      <c r="AJ38" s="13"/>
    </row>
    <row r="39" spans="1:36" x14ac:dyDescent="0.25">
      <c r="A39" s="3">
        <v>32</v>
      </c>
      <c r="B39" s="10" t="s">
        <v>185</v>
      </c>
      <c r="C39" s="10">
        <v>389</v>
      </c>
      <c r="D39" s="6">
        <v>10</v>
      </c>
      <c r="E39" s="4" t="s">
        <v>647</v>
      </c>
      <c r="F39" s="4" t="s">
        <v>61</v>
      </c>
      <c r="G39" s="4" t="s">
        <v>172</v>
      </c>
      <c r="H39" s="4" t="s">
        <v>648</v>
      </c>
      <c r="J39" s="16" t="s">
        <v>206</v>
      </c>
      <c r="K39" s="38">
        <f>2^19</f>
        <v>524288</v>
      </c>
      <c r="L39" s="12">
        <f>INT(L$18/(2^19))-INT(INT(L$18/(2^19))/2)*2</f>
        <v>0</v>
      </c>
      <c r="M39" s="26" t="s">
        <v>230</v>
      </c>
      <c r="N39" s="59" t="s">
        <v>791</v>
      </c>
      <c r="O39" s="12">
        <f>INT(O$18/(2^19))-INT(INT(O$18/(2^19))/2)*2</f>
        <v>0</v>
      </c>
      <c r="P39" s="11" t="s">
        <v>334</v>
      </c>
      <c r="Q39" s="13"/>
      <c r="R39" s="40">
        <f>INT(R$18/(2^19))-INT(INT(R$18/(2^19))/2)*2</f>
        <v>0</v>
      </c>
      <c r="S39" s="26" t="s">
        <v>270</v>
      </c>
      <c r="T39" s="59" t="s">
        <v>731</v>
      </c>
      <c r="U39" s="12">
        <f>INT(U$18/(2^19))-INT(INT(U$18/(2^19))/2)*2</f>
        <v>0</v>
      </c>
      <c r="V39" s="11" t="s">
        <v>333</v>
      </c>
      <c r="W39" s="46"/>
      <c r="X39" s="46"/>
      <c r="Y39" s="12">
        <f>INT(Y$18/(2^19))-INT(INT(Y$18/(2^19))/2)*2</f>
        <v>0</v>
      </c>
      <c r="Z39" s="11" t="s">
        <v>333</v>
      </c>
      <c r="AA39" s="46"/>
      <c r="AB39" s="12">
        <f>INT(AB$18/(2^19))-INT(INT(AB$18/(2^19))/2)*2</f>
        <v>0</v>
      </c>
      <c r="AC39" s="11" t="s">
        <v>333</v>
      </c>
      <c r="AD39" s="46"/>
      <c r="AE39" s="12">
        <f>INT(AE$18/(2^19))-INT(INT(AE$18/(2^19))/2)*2</f>
        <v>0</v>
      </c>
      <c r="AF39" s="26" t="s">
        <v>313</v>
      </c>
      <c r="AG39" s="59" t="s">
        <v>763</v>
      </c>
      <c r="AH39" s="12">
        <f>INT(AH$18/(2^19))-INT(INT(AH$18/(2^19))/2)*2</f>
        <v>0</v>
      </c>
      <c r="AI39" s="11" t="s">
        <v>333</v>
      </c>
      <c r="AJ39" s="13"/>
    </row>
    <row r="40" spans="1:36" x14ac:dyDescent="0.25">
      <c r="A40" s="3">
        <v>33</v>
      </c>
      <c r="B40" s="10" t="s">
        <v>185</v>
      </c>
      <c r="C40" s="10">
        <v>3</v>
      </c>
      <c r="D40" s="6" t="s">
        <v>179</v>
      </c>
      <c r="E40" s="4" t="s">
        <v>125</v>
      </c>
      <c r="F40" s="4" t="s">
        <v>61</v>
      </c>
      <c r="G40" s="4" t="s">
        <v>172</v>
      </c>
      <c r="H40" s="4" t="s">
        <v>649</v>
      </c>
      <c r="J40" s="16" t="s">
        <v>207</v>
      </c>
      <c r="K40" s="38">
        <f>2^20</f>
        <v>1048576</v>
      </c>
      <c r="L40" s="12">
        <f>INT(L$18/(2^20))-INT(INT(L$18/(2^20))/2)*2</f>
        <v>0</v>
      </c>
      <c r="M40" s="26" t="s">
        <v>231</v>
      </c>
      <c r="N40" s="59" t="s">
        <v>792</v>
      </c>
      <c r="O40" s="12">
        <f>INT(O$18/(2^20))-INT(INT(O$18/(2^20))/2)*2</f>
        <v>0</v>
      </c>
      <c r="P40" s="11" t="s">
        <v>333</v>
      </c>
      <c r="Q40" s="13"/>
      <c r="R40" s="40">
        <f>INT(R$18/(2^20))-INT(INT(R$18/(2^20))/2)*2</f>
        <v>0</v>
      </c>
      <c r="S40" s="26" t="s">
        <v>271</v>
      </c>
      <c r="T40" s="59" t="s">
        <v>738</v>
      </c>
      <c r="U40" s="12">
        <f>INT(U$18/(2^20))-INT(INT(U$18/(2^20))/2)*2</f>
        <v>0</v>
      </c>
      <c r="V40" s="11" t="s">
        <v>333</v>
      </c>
      <c r="W40" s="46"/>
      <c r="X40" s="46"/>
      <c r="Y40" s="12">
        <f>INT(Y$18/(2^20))-INT(INT(Y$18/(2^20))/2)*2</f>
        <v>0</v>
      </c>
      <c r="Z40" s="11" t="s">
        <v>333</v>
      </c>
      <c r="AA40" s="46"/>
      <c r="AB40" s="12">
        <f>INT(AB$18/(2^20))-INT(INT(AB$18/(2^20))/2)*2</f>
        <v>0</v>
      </c>
      <c r="AC40" s="11" t="s">
        <v>333</v>
      </c>
      <c r="AD40" s="46"/>
      <c r="AE40" s="12">
        <f>INT(AE$18/(2^20))-INT(INT(AE$18/(2^20))/2)*2</f>
        <v>0</v>
      </c>
      <c r="AF40" s="26" t="s">
        <v>314</v>
      </c>
      <c r="AG40" s="59" t="s">
        <v>764</v>
      </c>
      <c r="AH40" s="12">
        <f>INT(AH$18/(2^20))-INT(INT(AH$18/(2^20))/2)*2</f>
        <v>0</v>
      </c>
      <c r="AI40" s="11" t="s">
        <v>333</v>
      </c>
      <c r="AJ40" s="13"/>
    </row>
    <row r="41" spans="1:36" x14ac:dyDescent="0.25">
      <c r="A41" s="3">
        <v>34</v>
      </c>
      <c r="B41" s="10" t="s">
        <v>185</v>
      </c>
      <c r="C41" s="10">
        <v>0</v>
      </c>
      <c r="D41" s="6">
        <v>0</v>
      </c>
      <c r="E41" s="4" t="s">
        <v>126</v>
      </c>
      <c r="F41" s="4" t="s">
        <v>61</v>
      </c>
      <c r="G41" s="4" t="s">
        <v>172</v>
      </c>
      <c r="H41" s="4" t="s">
        <v>650</v>
      </c>
      <c r="J41" s="16" t="s">
        <v>208</v>
      </c>
      <c r="K41" s="38">
        <f>2^20</f>
        <v>1048576</v>
      </c>
      <c r="L41" s="12">
        <f>INT(L$18/(2^21))-INT(INT(L$18/(2^21))/2)*2</f>
        <v>0</v>
      </c>
      <c r="M41" s="11" t="s">
        <v>333</v>
      </c>
      <c r="N41" s="46"/>
      <c r="O41" s="12">
        <f>INT(O$18/(2^21))-INT(INT(O$18/(2^21))/2)*2</f>
        <v>0</v>
      </c>
      <c r="P41" s="11" t="s">
        <v>334</v>
      </c>
      <c r="Q41" s="13"/>
      <c r="R41" s="40">
        <f>INT(R$18/(2^21))-INT(INT(R$18/(2^21))/2)*2</f>
        <v>0</v>
      </c>
      <c r="S41" s="26" t="s">
        <v>272</v>
      </c>
      <c r="T41" s="59" t="s">
        <v>732</v>
      </c>
      <c r="U41" s="12">
        <f>INT(U$18/(2^21))-INT(INT(U$18/(2^21))/2)*2</f>
        <v>0</v>
      </c>
      <c r="V41" s="11" t="s">
        <v>333</v>
      </c>
      <c r="W41" s="46"/>
      <c r="X41" s="46"/>
      <c r="Y41" s="12">
        <f>INT(Y$18/(2^21))-INT(INT(Y$18/(2^21))/2)*2</f>
        <v>0</v>
      </c>
      <c r="Z41" s="11" t="s">
        <v>333</v>
      </c>
      <c r="AA41" s="46"/>
      <c r="AB41" s="12">
        <f>INT(AB$18/(2^21))-INT(INT(AB$18/(2^21))/2)*2</f>
        <v>0</v>
      </c>
      <c r="AC41" s="11" t="s">
        <v>333</v>
      </c>
      <c r="AD41" s="46"/>
      <c r="AE41" s="12">
        <f>INT(AE$18/(2^21))-INT(INT(AE$18/(2^21))/2)*2</f>
        <v>0</v>
      </c>
      <c r="AF41" s="26" t="s">
        <v>315</v>
      </c>
      <c r="AG41" s="59" t="s">
        <v>765</v>
      </c>
      <c r="AH41" s="12">
        <f>INT(AH$18/(2^21))-INT(INT(AH$18/(2^21))/2)*2</f>
        <v>0</v>
      </c>
      <c r="AI41" s="11" t="s">
        <v>333</v>
      </c>
      <c r="AJ41" s="13"/>
    </row>
    <row r="42" spans="1:36" x14ac:dyDescent="0.25">
      <c r="A42" s="3">
        <v>35</v>
      </c>
      <c r="B42" s="10" t="s">
        <v>185</v>
      </c>
      <c r="C42" s="3">
        <v>2</v>
      </c>
      <c r="D42" s="6" t="s">
        <v>181</v>
      </c>
      <c r="E42" s="4" t="s">
        <v>127</v>
      </c>
      <c r="F42" s="4" t="s">
        <v>61</v>
      </c>
      <c r="G42" s="4" t="s">
        <v>172</v>
      </c>
      <c r="H42" s="4" t="s">
        <v>651</v>
      </c>
      <c r="J42" s="16" t="s">
        <v>209</v>
      </c>
      <c r="K42" s="38">
        <f>2^21</f>
        <v>2097152</v>
      </c>
      <c r="L42" s="12">
        <f>INT(L$18/(2^22))-INT(INT(L$18/(2^22))/2)*2</f>
        <v>0</v>
      </c>
      <c r="M42" s="11" t="s">
        <v>333</v>
      </c>
      <c r="N42" s="46"/>
      <c r="O42" s="12">
        <f>INT(O$18/(2^22))-INT(INT(O$18/(2^22))/2)*2</f>
        <v>0</v>
      </c>
      <c r="P42" s="11" t="s">
        <v>333</v>
      </c>
      <c r="Q42" s="13"/>
      <c r="R42" s="40">
        <f>INT(R$18/(2^22))-INT(INT(R$18/(2^22))/2)*2</f>
        <v>0</v>
      </c>
      <c r="S42" s="26" t="s">
        <v>273</v>
      </c>
      <c r="T42" s="59" t="s">
        <v>739</v>
      </c>
      <c r="U42" s="12">
        <f>INT(U$18/(2^22))-INT(INT(U$18/(2^22))/2)*2</f>
        <v>0</v>
      </c>
      <c r="V42" s="11" t="s">
        <v>333</v>
      </c>
      <c r="W42" s="46"/>
      <c r="X42" s="46"/>
      <c r="Y42" s="12">
        <f>INT(Y$18/(2^22))-INT(INT(Y$18/(2^22))/2)*2</f>
        <v>0</v>
      </c>
      <c r="Z42" s="11" t="s">
        <v>333</v>
      </c>
      <c r="AA42" s="46"/>
      <c r="AB42" s="12">
        <f>INT(AB$18/(2^22))-INT(INT(AB$18/(2^22))/2)*2</f>
        <v>0</v>
      </c>
      <c r="AC42" s="11" t="s">
        <v>333</v>
      </c>
      <c r="AD42" s="46"/>
      <c r="AE42" s="12">
        <f>INT(AE$18/(2^22))-INT(INT(AE$18/(2^22))/2)*2</f>
        <v>0</v>
      </c>
      <c r="AF42" s="26" t="s">
        <v>316</v>
      </c>
      <c r="AG42" s="59" t="s">
        <v>766</v>
      </c>
      <c r="AH42" s="12">
        <f>INT(AH$18/(2^22))-INT(INT(AH$18/(2^22))/2)*2</f>
        <v>0</v>
      </c>
      <c r="AI42" s="11" t="s">
        <v>333</v>
      </c>
      <c r="AJ42" s="13"/>
    </row>
    <row r="43" spans="1:36" x14ac:dyDescent="0.25">
      <c r="A43" s="3">
        <v>36</v>
      </c>
      <c r="B43" s="10" t="s">
        <v>185</v>
      </c>
      <c r="C43" s="10">
        <v>0</v>
      </c>
      <c r="D43" s="6">
        <v>0</v>
      </c>
      <c r="E43" s="4" t="s">
        <v>128</v>
      </c>
      <c r="F43" s="4" t="s">
        <v>61</v>
      </c>
      <c r="G43" s="4" t="s">
        <v>172</v>
      </c>
      <c r="H43" s="4" t="s">
        <v>652</v>
      </c>
      <c r="J43" s="16" t="s">
        <v>210</v>
      </c>
      <c r="K43" s="38">
        <f>2^22</f>
        <v>4194304</v>
      </c>
      <c r="L43" s="12">
        <f>INT(L$18/(2^23))-INT(INT(L$18/(2^23))/2)*2</f>
        <v>0</v>
      </c>
      <c r="M43" s="11" t="s">
        <v>333</v>
      </c>
      <c r="N43" s="46"/>
      <c r="O43" s="12">
        <f>INT(O$18/(2^23))-INT(INT(O$18/(2^23))/2)*2</f>
        <v>0</v>
      </c>
      <c r="P43" s="11" t="s">
        <v>334</v>
      </c>
      <c r="Q43" s="13"/>
      <c r="R43" s="40">
        <f>INT(R$18/(2^23))-INT(INT(R$18/(2^23))/2)*2</f>
        <v>0</v>
      </c>
      <c r="S43" s="26" t="s">
        <v>274</v>
      </c>
      <c r="T43" s="59" t="s">
        <v>740</v>
      </c>
      <c r="U43" s="12">
        <f>INT(U$18/(2^23))-INT(INT(U$18/(2^23))/2)*2</f>
        <v>0</v>
      </c>
      <c r="V43" s="11" t="s">
        <v>333</v>
      </c>
      <c r="W43" s="46"/>
      <c r="X43" s="46"/>
      <c r="Y43" s="12">
        <f>INT(Y$18/(2^23))-INT(INT(Y$18/(2^23))/2)*2</f>
        <v>0</v>
      </c>
      <c r="Z43" s="11" t="s">
        <v>333</v>
      </c>
      <c r="AA43" s="46"/>
      <c r="AB43" s="12">
        <f>INT(AB$18/(2^23))-INT(INT(AB$18/(2^23))/2)*2</f>
        <v>0</v>
      </c>
      <c r="AC43" s="11" t="s">
        <v>333</v>
      </c>
      <c r="AD43" s="46"/>
      <c r="AE43" s="12">
        <f>INT(AE$18/(2^23))-INT(INT(AE$18/(2^23))/2)*2</f>
        <v>0</v>
      </c>
      <c r="AF43" s="26" t="s">
        <v>317</v>
      </c>
      <c r="AG43" s="59" t="s">
        <v>767</v>
      </c>
      <c r="AH43" s="12">
        <f>INT(AH$18/(2^23))-INT(INT(AH$18/(2^23))/2)*2</f>
        <v>0</v>
      </c>
      <c r="AI43" s="11" t="s">
        <v>333</v>
      </c>
      <c r="AJ43" s="13"/>
    </row>
    <row r="44" spans="1:36" x14ac:dyDescent="0.25">
      <c r="A44" s="3">
        <v>37</v>
      </c>
      <c r="B44" s="10" t="s">
        <v>185</v>
      </c>
      <c r="C44" s="10">
        <v>80</v>
      </c>
      <c r="D44" s="6" t="s">
        <v>178</v>
      </c>
      <c r="E44" s="4" t="s">
        <v>129</v>
      </c>
      <c r="F44" s="4" t="s">
        <v>62</v>
      </c>
      <c r="G44" s="4" t="s">
        <v>172</v>
      </c>
      <c r="H44" s="4" t="s">
        <v>851</v>
      </c>
      <c r="J44" s="16" t="s">
        <v>211</v>
      </c>
      <c r="K44" s="38">
        <f>2^23</f>
        <v>8388608</v>
      </c>
      <c r="L44" s="12">
        <f>INT(L$18/(2^24))-INT(INT(L$18/(2^24))/2)*2</f>
        <v>0</v>
      </c>
      <c r="M44" s="11" t="s">
        <v>333</v>
      </c>
      <c r="N44" s="46"/>
      <c r="O44" s="12">
        <f>INT(O$18/(2^24))-INT(INT(O$18/(2^24))/2)*2</f>
        <v>0</v>
      </c>
      <c r="P44" s="11" t="s">
        <v>333</v>
      </c>
      <c r="Q44" s="13"/>
      <c r="R44" s="40">
        <f>INT(R$18/(2^24))-INT(INT(R$18/(2^24))/2)*2</f>
        <v>0</v>
      </c>
      <c r="S44" s="87" t="s">
        <v>1112</v>
      </c>
      <c r="T44" s="89"/>
      <c r="U44" s="12">
        <f>INT(U$18/(2^24))-INT(INT(U$18/(2^24))/2)*2</f>
        <v>0</v>
      </c>
      <c r="V44" s="11" t="s">
        <v>333</v>
      </c>
      <c r="W44" s="46"/>
      <c r="X44" s="46"/>
      <c r="Y44" s="12">
        <f>INT(Y$18/(2^24))-INT(INT(Y$18/(2^24))/2)*2</f>
        <v>0</v>
      </c>
      <c r="Z44" s="11" t="s">
        <v>333</v>
      </c>
      <c r="AA44" s="46"/>
      <c r="AB44" s="12">
        <f>INT(AB$18/(2^24))-INT(INT(AB$18/(2^24))/2)*2</f>
        <v>0</v>
      </c>
      <c r="AC44" s="11" t="s">
        <v>333</v>
      </c>
      <c r="AD44" s="46"/>
      <c r="AE44" s="12">
        <f>INT(AE$18/(2^24))-INT(INT(AE$18/(2^24))/2)*2</f>
        <v>0</v>
      </c>
      <c r="AF44" s="87" t="s">
        <v>318</v>
      </c>
      <c r="AG44" s="38"/>
      <c r="AH44" s="12">
        <f>INT(AH$18/(2^24))-INT(INT(AH$18/(2^24))/2)*2</f>
        <v>0</v>
      </c>
      <c r="AI44" s="11" t="s">
        <v>333</v>
      </c>
      <c r="AJ44" s="13"/>
    </row>
    <row r="45" spans="1:36" x14ac:dyDescent="0.25">
      <c r="A45" s="3">
        <v>38</v>
      </c>
      <c r="B45" s="10" t="s">
        <v>185</v>
      </c>
      <c r="C45" s="10">
        <v>48</v>
      </c>
      <c r="D45" s="6">
        <v>0</v>
      </c>
      <c r="E45" s="4" t="s">
        <v>130</v>
      </c>
      <c r="F45" s="4" t="s">
        <v>62</v>
      </c>
      <c r="G45" s="4" t="s">
        <v>172</v>
      </c>
      <c r="H45" s="4" t="s">
        <v>850</v>
      </c>
      <c r="J45" s="16" t="s">
        <v>212</v>
      </c>
      <c r="K45" s="38">
        <f>2^24</f>
        <v>16777216</v>
      </c>
      <c r="L45" s="12">
        <f>INT(L$18/(2^25))-INT(INT(L$18/(2^25))/2)*2</f>
        <v>0</v>
      </c>
      <c r="M45" s="11" t="s">
        <v>333</v>
      </c>
      <c r="N45" s="46"/>
      <c r="O45" s="12">
        <f>INT(O$18/(2^25))-INT(INT(O$18/(2^25))/2)*2</f>
        <v>0</v>
      </c>
      <c r="P45" s="11" t="s">
        <v>334</v>
      </c>
      <c r="Q45" s="13"/>
      <c r="R45" s="40">
        <f>INT(R$18/(2^25))-INT(INT(R$18/(2^25))/2)*2</f>
        <v>0</v>
      </c>
      <c r="S45" s="87" t="s">
        <v>1113</v>
      </c>
      <c r="T45" s="89"/>
      <c r="U45" s="12">
        <f>INT(U$18/(2^25))-INT(INT(U$18/(2^25))/2)*2</f>
        <v>0</v>
      </c>
      <c r="V45" s="11" t="s">
        <v>333</v>
      </c>
      <c r="W45" s="46"/>
      <c r="X45" s="46"/>
      <c r="Y45" s="12">
        <f>INT(Y$18/(2^25))-INT(INT(Y$18/(2^25))/2)*2</f>
        <v>0</v>
      </c>
      <c r="Z45" s="11" t="s">
        <v>333</v>
      </c>
      <c r="AA45" s="46"/>
      <c r="AB45" s="12">
        <f>INT(AB$18/(2^25))-INT(INT(AB$18/(2^25))/2)*2</f>
        <v>0</v>
      </c>
      <c r="AC45" s="11" t="s">
        <v>333</v>
      </c>
      <c r="AD45" s="46"/>
      <c r="AE45" s="12">
        <f>INT(AE$18/(2^25))-INT(INT(AE$18/(2^25))/2)*2</f>
        <v>0</v>
      </c>
      <c r="AF45" s="87" t="s">
        <v>319</v>
      </c>
      <c r="AG45" s="38"/>
      <c r="AH45" s="12">
        <f>INT(AH$18/(2^25))-INT(INT(AH$18/(2^25))/2)*2</f>
        <v>0</v>
      </c>
      <c r="AI45" s="11" t="s">
        <v>333</v>
      </c>
      <c r="AJ45" s="13"/>
    </row>
    <row r="46" spans="1:36" x14ac:dyDescent="0.25">
      <c r="A46" s="3">
        <v>39</v>
      </c>
      <c r="B46" s="10" t="s">
        <v>185</v>
      </c>
      <c r="C46" s="10">
        <v>0</v>
      </c>
      <c r="D46" s="6">
        <v>0</v>
      </c>
      <c r="E46" s="4" t="s">
        <v>63</v>
      </c>
      <c r="F46" s="4"/>
      <c r="G46" s="4" t="s">
        <v>172</v>
      </c>
      <c r="H46" s="4" t="s">
        <v>654</v>
      </c>
      <c r="J46" s="16" t="s">
        <v>213</v>
      </c>
      <c r="K46" s="38">
        <f>2^25</f>
        <v>33554432</v>
      </c>
      <c r="L46" s="12">
        <f>INT(L$18/(2^26))-INT(INT(L$18/(2^26))/2)*2</f>
        <v>0</v>
      </c>
      <c r="M46" s="11" t="s">
        <v>333</v>
      </c>
      <c r="N46" s="46"/>
      <c r="O46" s="12">
        <f>INT(O$18/(2^26))-INT(INT(O$18/(2^26))/2)*2</f>
        <v>0</v>
      </c>
      <c r="P46" s="11" t="s">
        <v>333</v>
      </c>
      <c r="Q46" s="13"/>
      <c r="R46" s="40">
        <f>INT(R$18/(2^26))-INT(INT(R$18/(2^26))/2)*2</f>
        <v>0</v>
      </c>
      <c r="S46" s="87" t="s">
        <v>1114</v>
      </c>
      <c r="T46" s="89"/>
      <c r="U46" s="12">
        <f>INT(U$18/(2^26))-INT(INT(U$18/(2^26))/2)*2</f>
        <v>0</v>
      </c>
      <c r="V46" s="11" t="s">
        <v>333</v>
      </c>
      <c r="W46" s="46"/>
      <c r="X46" s="46"/>
      <c r="Y46" s="12">
        <f>INT(Y$18/(2^26))-INT(INT(Y$18/(2^26))/2)*2</f>
        <v>0</v>
      </c>
      <c r="Z46" s="11" t="s">
        <v>333</v>
      </c>
      <c r="AA46" s="46"/>
      <c r="AB46" s="12">
        <f>INT(AB$18/(2^26))-INT(INT(AB$18/(2^26))/2)*2</f>
        <v>0</v>
      </c>
      <c r="AC46" s="11" t="s">
        <v>333</v>
      </c>
      <c r="AD46" s="46"/>
      <c r="AE46" s="12">
        <f>INT(AE$18/(2^26))-INT(INT(AE$18/(2^26))/2)*2</f>
        <v>0</v>
      </c>
      <c r="AF46" s="87" t="s">
        <v>320</v>
      </c>
      <c r="AG46" s="38"/>
      <c r="AH46" s="12">
        <f>INT(AH$18/(2^26))-INT(INT(AH$18/(2^26))/2)*2</f>
        <v>0</v>
      </c>
      <c r="AI46" s="11" t="s">
        <v>333</v>
      </c>
      <c r="AJ46" s="13"/>
    </row>
    <row r="47" spans="1:36" ht="15.75" thickBot="1" x14ac:dyDescent="0.3">
      <c r="A47" s="3">
        <v>40</v>
      </c>
      <c r="B47" s="10" t="s">
        <v>185</v>
      </c>
      <c r="C47" s="10">
        <v>24</v>
      </c>
      <c r="D47" s="6" t="s">
        <v>180</v>
      </c>
      <c r="E47" s="4" t="s">
        <v>64</v>
      </c>
      <c r="F47" s="4"/>
      <c r="G47" s="4" t="s">
        <v>172</v>
      </c>
      <c r="H47" s="4" t="s">
        <v>653</v>
      </c>
      <c r="J47" s="17" t="s">
        <v>214</v>
      </c>
      <c r="K47" s="39">
        <f>2^26</f>
        <v>67108864</v>
      </c>
      <c r="L47" s="14">
        <f>INT(L$18/(2^27))-INT(INT(L$18/(2^27))/2)*2</f>
        <v>0</v>
      </c>
      <c r="M47" s="45" t="s">
        <v>333</v>
      </c>
      <c r="N47" s="47"/>
      <c r="O47" s="14">
        <f>INT(O$18/(2^27))-INT(INT(O$18/(2^27))/2)*2</f>
        <v>0</v>
      </c>
      <c r="P47" s="45" t="s">
        <v>334</v>
      </c>
      <c r="Q47" s="15"/>
      <c r="R47" s="41">
        <f>INT(R$18/(2^27))-INT(INT(R$18/(2^27))/2)*2</f>
        <v>0</v>
      </c>
      <c r="S47" s="88" t="s">
        <v>1115</v>
      </c>
      <c r="T47" s="90"/>
      <c r="U47" s="14">
        <f>INT(U$18/(2^27))-INT(INT(U$18/(2^27))/2)*2</f>
        <v>0</v>
      </c>
      <c r="V47" s="45" t="s">
        <v>333</v>
      </c>
      <c r="W47" s="47"/>
      <c r="X47" s="47"/>
      <c r="Y47" s="14">
        <f>INT(Y$18/(2^27))-INT(INT(Y$18/(2^27))/2)*2</f>
        <v>0</v>
      </c>
      <c r="Z47" s="45" t="s">
        <v>333</v>
      </c>
      <c r="AA47" s="47"/>
      <c r="AB47" s="14">
        <f>INT(AB$18/(2^27))-INT(INT(AB$18/(2^27))/2)*2</f>
        <v>0</v>
      </c>
      <c r="AC47" s="45" t="s">
        <v>333</v>
      </c>
      <c r="AD47" s="47"/>
      <c r="AE47" s="14">
        <f>INT(AE$18/(2^27))-INT(INT(AE$18/(2^27))/2)*2</f>
        <v>0</v>
      </c>
      <c r="AF47" s="88" t="s">
        <v>321</v>
      </c>
      <c r="AG47" s="39"/>
      <c r="AH47" s="14">
        <f>INT(AH$18/(2^27))-INT(INT(AH$18/(2^27))/2)*2</f>
        <v>0</v>
      </c>
      <c r="AI47" s="45" t="s">
        <v>333</v>
      </c>
      <c r="AJ47" s="15"/>
    </row>
    <row r="48" spans="1:36" x14ac:dyDescent="0.25">
      <c r="A48" s="3">
        <v>41</v>
      </c>
      <c r="B48" s="10" t="s">
        <v>185</v>
      </c>
      <c r="C48" s="10">
        <v>9572</v>
      </c>
      <c r="D48" s="6" t="s">
        <v>26</v>
      </c>
      <c r="E48" s="4" t="s">
        <v>131</v>
      </c>
      <c r="F48" s="4" t="s">
        <v>36</v>
      </c>
      <c r="G48" s="4" t="s">
        <v>172</v>
      </c>
      <c r="H48" s="4" t="s">
        <v>37</v>
      </c>
    </row>
    <row r="49" spans="1:8" x14ac:dyDescent="0.25">
      <c r="A49" s="3">
        <v>42</v>
      </c>
      <c r="B49" s="10" t="s">
        <v>185</v>
      </c>
      <c r="C49" s="10">
        <v>28</v>
      </c>
      <c r="D49" s="6" t="s">
        <v>27</v>
      </c>
      <c r="E49" s="4" t="s">
        <v>132</v>
      </c>
      <c r="F49" s="4" t="s">
        <v>36</v>
      </c>
      <c r="G49" s="4" t="s">
        <v>172</v>
      </c>
      <c r="H49" s="4" t="s">
        <v>38</v>
      </c>
    </row>
    <row r="50" spans="1:8" x14ac:dyDescent="0.25">
      <c r="A50" s="3">
        <v>43</v>
      </c>
      <c r="B50" s="10" t="s">
        <v>185</v>
      </c>
      <c r="C50" s="10">
        <v>7.98</v>
      </c>
      <c r="D50" s="6" t="s">
        <v>28</v>
      </c>
      <c r="E50" s="4" t="s">
        <v>697</v>
      </c>
      <c r="F50" s="4" t="s">
        <v>65</v>
      </c>
      <c r="G50" s="4" t="s">
        <v>172</v>
      </c>
      <c r="H50" s="4" t="s">
        <v>700</v>
      </c>
    </row>
    <row r="51" spans="1:8" x14ac:dyDescent="0.25">
      <c r="A51" s="3">
        <v>44</v>
      </c>
      <c r="B51" s="10" t="s">
        <v>185</v>
      </c>
      <c r="C51" s="10">
        <v>13.82</v>
      </c>
      <c r="D51" s="6" t="s">
        <v>29</v>
      </c>
      <c r="E51" s="4" t="s">
        <v>698</v>
      </c>
      <c r="F51" s="4" t="s">
        <v>66</v>
      </c>
      <c r="G51" s="4" t="s">
        <v>172</v>
      </c>
      <c r="H51" s="4" t="s">
        <v>701</v>
      </c>
    </row>
    <row r="52" spans="1:8" x14ac:dyDescent="0.25">
      <c r="A52" s="3">
        <v>45</v>
      </c>
      <c r="B52" s="10" t="s">
        <v>185</v>
      </c>
      <c r="C52" s="10">
        <v>578</v>
      </c>
      <c r="D52" s="6" t="s">
        <v>30</v>
      </c>
      <c r="E52" s="4" t="s">
        <v>699</v>
      </c>
      <c r="F52" s="4" t="s">
        <v>61</v>
      </c>
      <c r="G52" s="4" t="s">
        <v>172</v>
      </c>
      <c r="H52" s="4" t="s">
        <v>702</v>
      </c>
    </row>
    <row r="53" spans="1:8" x14ac:dyDescent="0.25">
      <c r="A53" s="3">
        <v>46</v>
      </c>
      <c r="B53" s="10" t="s">
        <v>185</v>
      </c>
      <c r="C53" s="10">
        <v>17.5</v>
      </c>
      <c r="D53" s="6" t="s">
        <v>182</v>
      </c>
      <c r="E53" s="4" t="s">
        <v>67</v>
      </c>
      <c r="F53" s="4" t="s">
        <v>68</v>
      </c>
      <c r="G53" s="4" t="s">
        <v>172</v>
      </c>
      <c r="H53" s="4" t="s">
        <v>696</v>
      </c>
    </row>
    <row r="54" spans="1:8" x14ac:dyDescent="0.25">
      <c r="A54" s="3">
        <v>47</v>
      </c>
      <c r="B54" s="10" t="s">
        <v>185</v>
      </c>
      <c r="C54" s="10">
        <v>24049</v>
      </c>
      <c r="D54" s="6" t="s">
        <v>167</v>
      </c>
      <c r="E54" s="4" t="s">
        <v>133</v>
      </c>
      <c r="F54" s="4" t="s">
        <v>68</v>
      </c>
      <c r="G54" s="4" t="s">
        <v>172</v>
      </c>
      <c r="H54" s="4" t="s">
        <v>346</v>
      </c>
    </row>
    <row r="55" spans="1:8" x14ac:dyDescent="0.25">
      <c r="A55" s="3">
        <v>48</v>
      </c>
      <c r="B55" s="10" t="s">
        <v>185</v>
      </c>
      <c r="C55" s="10">
        <v>35.6</v>
      </c>
      <c r="D55" s="6" t="s">
        <v>168</v>
      </c>
      <c r="E55" s="4" t="s">
        <v>69</v>
      </c>
      <c r="F55" s="4" t="s">
        <v>35</v>
      </c>
      <c r="G55" s="4" t="s">
        <v>172</v>
      </c>
      <c r="H55" s="4" t="s">
        <v>354</v>
      </c>
    </row>
    <row r="56" spans="1:8" x14ac:dyDescent="0.25">
      <c r="A56" s="3">
        <v>49</v>
      </c>
      <c r="B56" s="10" t="s">
        <v>185</v>
      </c>
      <c r="C56" s="10">
        <v>135.6</v>
      </c>
      <c r="D56" s="7" t="s">
        <v>169</v>
      </c>
      <c r="E56" s="7" t="s">
        <v>70</v>
      </c>
      <c r="F56" s="7" t="s">
        <v>35</v>
      </c>
      <c r="G56" s="7" t="s">
        <v>172</v>
      </c>
      <c r="H56" s="4" t="s">
        <v>614</v>
      </c>
    </row>
    <row r="57" spans="1:8" x14ac:dyDescent="0.25">
      <c r="A57" s="3">
        <v>50</v>
      </c>
      <c r="B57" s="10" t="s">
        <v>185</v>
      </c>
      <c r="C57" s="10">
        <v>38</v>
      </c>
      <c r="D57" s="7" t="s">
        <v>170</v>
      </c>
      <c r="E57" s="7" t="s">
        <v>134</v>
      </c>
      <c r="F57" s="7" t="s">
        <v>35</v>
      </c>
      <c r="G57" s="7" t="s">
        <v>172</v>
      </c>
      <c r="H57" s="4" t="s">
        <v>613</v>
      </c>
    </row>
    <row r="58" spans="1:8" x14ac:dyDescent="0.25">
      <c r="A58" s="3">
        <v>51</v>
      </c>
      <c r="B58" s="10" t="s">
        <v>185</v>
      </c>
      <c r="C58" s="10">
        <v>-20</v>
      </c>
      <c r="D58" s="5" t="s">
        <v>1</v>
      </c>
      <c r="E58" s="26" t="s">
        <v>71</v>
      </c>
      <c r="F58" s="26" t="s">
        <v>35</v>
      </c>
      <c r="G58" s="26" t="s">
        <v>172</v>
      </c>
      <c r="H58" s="26" t="s">
        <v>675</v>
      </c>
    </row>
    <row r="59" spans="1:8" x14ac:dyDescent="0.25">
      <c r="A59" s="3">
        <v>52</v>
      </c>
      <c r="B59" s="10" t="s">
        <v>185</v>
      </c>
      <c r="C59" s="10">
        <v>-20</v>
      </c>
      <c r="D59" s="5" t="s">
        <v>1</v>
      </c>
      <c r="E59" s="26" t="s">
        <v>72</v>
      </c>
      <c r="F59" s="26" t="s">
        <v>35</v>
      </c>
      <c r="G59" s="26" t="s">
        <v>172</v>
      </c>
      <c r="H59" s="26" t="s">
        <v>676</v>
      </c>
    </row>
    <row r="60" spans="1:8" x14ac:dyDescent="0.25">
      <c r="A60" s="3">
        <v>53</v>
      </c>
      <c r="B60" s="10" t="s">
        <v>185</v>
      </c>
      <c r="C60" s="10">
        <v>0</v>
      </c>
      <c r="D60" s="5" t="s">
        <v>2</v>
      </c>
      <c r="E60" s="26" t="s">
        <v>73</v>
      </c>
      <c r="F60" s="26" t="s">
        <v>66</v>
      </c>
      <c r="G60" s="26" t="s">
        <v>172</v>
      </c>
      <c r="H60" s="26" t="s">
        <v>73</v>
      </c>
    </row>
    <row r="61" spans="1:8" x14ac:dyDescent="0.25">
      <c r="A61" s="3">
        <v>54</v>
      </c>
      <c r="B61" s="10" t="s">
        <v>185</v>
      </c>
      <c r="C61" s="10">
        <v>4.5999999999999996</v>
      </c>
      <c r="D61" s="6" t="s">
        <v>31</v>
      </c>
      <c r="E61" s="4" t="s">
        <v>74</v>
      </c>
      <c r="F61" s="4" t="s">
        <v>35</v>
      </c>
      <c r="G61" s="4" t="s">
        <v>172</v>
      </c>
      <c r="H61" s="4" t="s">
        <v>39</v>
      </c>
    </row>
    <row r="62" spans="1:8" x14ac:dyDescent="0.25">
      <c r="A62" s="3">
        <v>55</v>
      </c>
      <c r="B62" s="10" t="s">
        <v>185</v>
      </c>
      <c r="C62" s="79">
        <v>6.8</v>
      </c>
      <c r="D62" s="84" t="s">
        <v>32</v>
      </c>
      <c r="E62" s="85" t="s">
        <v>75</v>
      </c>
      <c r="F62" s="85" t="s">
        <v>35</v>
      </c>
      <c r="G62" s="85" t="s">
        <v>172</v>
      </c>
      <c r="H62" s="85" t="s">
        <v>164</v>
      </c>
    </row>
    <row r="63" spans="1:8" x14ac:dyDescent="0.25">
      <c r="A63" s="3">
        <v>56</v>
      </c>
      <c r="B63" s="10" t="s">
        <v>185</v>
      </c>
      <c r="C63" s="3"/>
      <c r="D63" s="78"/>
      <c r="E63" s="78" t="s">
        <v>1110</v>
      </c>
      <c r="F63" s="78" t="s">
        <v>34</v>
      </c>
      <c r="G63" s="78"/>
      <c r="H63" s="87"/>
    </row>
    <row r="64" spans="1:8" x14ac:dyDescent="0.25">
      <c r="A64" s="3">
        <v>57</v>
      </c>
      <c r="B64" s="10" t="s">
        <v>185</v>
      </c>
      <c r="C64" s="10">
        <v>0</v>
      </c>
      <c r="D64" s="83">
        <v>0</v>
      </c>
      <c r="E64" s="61" t="s">
        <v>135</v>
      </c>
      <c r="F64" s="61" t="s">
        <v>35</v>
      </c>
      <c r="G64" s="61" t="s">
        <v>619</v>
      </c>
      <c r="H64" s="61" t="s">
        <v>677</v>
      </c>
    </row>
    <row r="65" spans="1:8" x14ac:dyDescent="0.25">
      <c r="A65" s="3">
        <v>58</v>
      </c>
      <c r="B65" s="10" t="s">
        <v>185</v>
      </c>
      <c r="C65" s="10">
        <v>-20</v>
      </c>
      <c r="D65" s="5" t="s">
        <v>1</v>
      </c>
      <c r="E65" s="26" t="s">
        <v>76</v>
      </c>
      <c r="F65" s="26" t="s">
        <v>35</v>
      </c>
      <c r="G65" s="26" t="s">
        <v>172</v>
      </c>
      <c r="H65" s="26" t="s">
        <v>690</v>
      </c>
    </row>
    <row r="66" spans="1:8" x14ac:dyDescent="0.25">
      <c r="A66" s="3">
        <v>59</v>
      </c>
      <c r="B66" s="10" t="s">
        <v>185</v>
      </c>
      <c r="C66" s="10">
        <v>0</v>
      </c>
      <c r="D66" s="5">
        <v>0</v>
      </c>
      <c r="E66" s="26" t="s">
        <v>136</v>
      </c>
      <c r="F66" s="26" t="s">
        <v>35</v>
      </c>
      <c r="G66" s="26" t="s">
        <v>174</v>
      </c>
      <c r="H66" s="26" t="s">
        <v>691</v>
      </c>
    </row>
    <row r="67" spans="1:8" x14ac:dyDescent="0.25">
      <c r="A67" s="3">
        <v>60</v>
      </c>
      <c r="B67" s="10" t="s">
        <v>185</v>
      </c>
      <c r="C67" s="10">
        <v>20</v>
      </c>
      <c r="D67" s="5" t="s">
        <v>3</v>
      </c>
      <c r="E67" s="26" t="s">
        <v>77</v>
      </c>
      <c r="F67" s="26" t="s">
        <v>35</v>
      </c>
      <c r="G67" s="26" t="s">
        <v>172</v>
      </c>
      <c r="H67" s="26" t="s">
        <v>689</v>
      </c>
    </row>
    <row r="68" spans="1:8" x14ac:dyDescent="0.25">
      <c r="A68" s="3">
        <v>61</v>
      </c>
      <c r="B68" s="10" t="s">
        <v>185</v>
      </c>
      <c r="C68" s="10">
        <v>20</v>
      </c>
      <c r="D68" s="5" t="s">
        <v>3</v>
      </c>
      <c r="E68" s="26" t="s">
        <v>78</v>
      </c>
      <c r="F68" s="26" t="s">
        <v>35</v>
      </c>
      <c r="G68" s="26" t="s">
        <v>174</v>
      </c>
      <c r="H68" s="26" t="s">
        <v>688</v>
      </c>
    </row>
    <row r="69" spans="1:8" ht="45" x14ac:dyDescent="0.25">
      <c r="A69" s="3">
        <v>62</v>
      </c>
      <c r="B69" s="10" t="s">
        <v>185</v>
      </c>
      <c r="C69" s="10">
        <v>0</v>
      </c>
      <c r="D69" s="5">
        <v>0</v>
      </c>
      <c r="E69" s="26" t="s">
        <v>79</v>
      </c>
      <c r="F69" s="26"/>
      <c r="G69" s="26" t="s">
        <v>340</v>
      </c>
      <c r="H69" s="29" t="s">
        <v>625</v>
      </c>
    </row>
    <row r="70" spans="1:8" ht="30" x14ac:dyDescent="0.25">
      <c r="A70" s="3">
        <v>63</v>
      </c>
      <c r="B70" s="10" t="s">
        <v>185</v>
      </c>
      <c r="C70" s="79">
        <v>1</v>
      </c>
      <c r="D70" s="80">
        <v>1</v>
      </c>
      <c r="E70" s="81" t="s">
        <v>80</v>
      </c>
      <c r="F70" s="81"/>
      <c r="G70" s="81" t="s">
        <v>340</v>
      </c>
      <c r="H70" s="82" t="s">
        <v>685</v>
      </c>
    </row>
    <row r="71" spans="1:8" x14ac:dyDescent="0.25">
      <c r="A71" s="3">
        <v>64</v>
      </c>
      <c r="B71" s="10" t="s">
        <v>185</v>
      </c>
      <c r="C71" s="3"/>
      <c r="D71" s="78"/>
      <c r="E71" s="78" t="s">
        <v>1109</v>
      </c>
      <c r="F71" s="78"/>
      <c r="G71" s="78" t="s">
        <v>340</v>
      </c>
      <c r="H71" s="87"/>
    </row>
    <row r="72" spans="1:8" x14ac:dyDescent="0.25">
      <c r="A72" s="3">
        <v>65</v>
      </c>
      <c r="B72" s="10" t="s">
        <v>185</v>
      </c>
      <c r="C72" s="3">
        <v>41.6</v>
      </c>
      <c r="D72" s="6" t="s">
        <v>183</v>
      </c>
      <c r="E72" s="4" t="s">
        <v>81</v>
      </c>
      <c r="F72" s="4" t="s">
        <v>35</v>
      </c>
      <c r="G72" s="4" t="s">
        <v>172</v>
      </c>
      <c r="H72" s="4" t="s">
        <v>615</v>
      </c>
    </row>
    <row r="73" spans="1:8" x14ac:dyDescent="0.25">
      <c r="A73" s="3">
        <v>66</v>
      </c>
      <c r="B73" s="10" t="s">
        <v>185</v>
      </c>
      <c r="C73" s="3">
        <v>44</v>
      </c>
      <c r="D73" s="6" t="s">
        <v>175</v>
      </c>
      <c r="E73" s="4" t="s">
        <v>138</v>
      </c>
      <c r="F73" s="4" t="s">
        <v>35</v>
      </c>
      <c r="G73" s="4" t="s">
        <v>174</v>
      </c>
      <c r="H73" s="4" t="s">
        <v>692</v>
      </c>
    </row>
    <row r="74" spans="1:8" x14ac:dyDescent="0.25">
      <c r="A74" s="3">
        <v>67</v>
      </c>
      <c r="B74" s="10" t="s">
        <v>185</v>
      </c>
      <c r="C74" s="3">
        <v>20</v>
      </c>
      <c r="D74" s="6" t="s">
        <v>3</v>
      </c>
      <c r="E74" s="4" t="s">
        <v>82</v>
      </c>
      <c r="F74" s="4" t="s">
        <v>35</v>
      </c>
      <c r="G74" s="4" t="s">
        <v>174</v>
      </c>
      <c r="H74" s="4" t="s">
        <v>618</v>
      </c>
    </row>
    <row r="75" spans="1:8" x14ac:dyDescent="0.25">
      <c r="A75" s="3">
        <v>68</v>
      </c>
      <c r="B75" s="10" t="s">
        <v>185</v>
      </c>
      <c r="C75" s="3">
        <v>21</v>
      </c>
      <c r="D75" s="6" t="s">
        <v>4</v>
      </c>
      <c r="E75" s="4" t="s">
        <v>83</v>
      </c>
      <c r="F75" s="4" t="s">
        <v>35</v>
      </c>
      <c r="G75" s="4" t="s">
        <v>174</v>
      </c>
      <c r="H75" s="4" t="s">
        <v>620</v>
      </c>
    </row>
    <row r="76" spans="1:8" ht="45" x14ac:dyDescent="0.25">
      <c r="A76" s="3">
        <v>69</v>
      </c>
      <c r="B76" s="10" t="s">
        <v>185</v>
      </c>
      <c r="C76" s="3">
        <v>1</v>
      </c>
      <c r="D76" s="6" t="s">
        <v>345</v>
      </c>
      <c r="E76" s="4" t="s">
        <v>84</v>
      </c>
      <c r="F76" s="4"/>
      <c r="G76" s="4" t="s">
        <v>340</v>
      </c>
      <c r="H76" s="23" t="s">
        <v>624</v>
      </c>
    </row>
    <row r="77" spans="1:8" ht="30" x14ac:dyDescent="0.25">
      <c r="A77" s="3">
        <v>70</v>
      </c>
      <c r="B77" s="10" t="s">
        <v>185</v>
      </c>
      <c r="C77" s="3">
        <v>1</v>
      </c>
      <c r="D77" s="6">
        <v>1</v>
      </c>
      <c r="E77" s="4" t="s">
        <v>85</v>
      </c>
      <c r="F77" s="4"/>
      <c r="G77" s="4" t="s">
        <v>658</v>
      </c>
      <c r="H77" s="23" t="s">
        <v>684</v>
      </c>
    </row>
    <row r="78" spans="1:8" x14ac:dyDescent="0.25">
      <c r="A78" s="3">
        <v>71</v>
      </c>
      <c r="B78" s="10" t="s">
        <v>185</v>
      </c>
      <c r="C78" s="3"/>
      <c r="D78" s="78"/>
      <c r="E78" s="78" t="s">
        <v>1108</v>
      </c>
      <c r="F78" s="78"/>
      <c r="G78" s="78" t="s">
        <v>340</v>
      </c>
      <c r="H78" s="87"/>
    </row>
    <row r="79" spans="1:8" x14ac:dyDescent="0.25">
      <c r="A79" s="3">
        <v>72</v>
      </c>
      <c r="B79" s="10" t="s">
        <v>185</v>
      </c>
      <c r="C79" s="3">
        <v>140</v>
      </c>
      <c r="D79" s="5" t="s">
        <v>5</v>
      </c>
      <c r="E79" s="26" t="s">
        <v>86</v>
      </c>
      <c r="F79" s="26" t="s">
        <v>35</v>
      </c>
      <c r="G79" s="26" t="s">
        <v>172</v>
      </c>
      <c r="H79" s="26" t="s">
        <v>616</v>
      </c>
    </row>
    <row r="80" spans="1:8" x14ac:dyDescent="0.25">
      <c r="A80" s="3">
        <v>73</v>
      </c>
      <c r="B80" s="10" t="s">
        <v>185</v>
      </c>
      <c r="C80" s="3">
        <v>0</v>
      </c>
      <c r="D80" s="5">
        <v>0</v>
      </c>
      <c r="E80" s="26" t="s">
        <v>137</v>
      </c>
      <c r="F80" s="26" t="s">
        <v>35</v>
      </c>
      <c r="G80" s="26" t="s">
        <v>174</v>
      </c>
      <c r="H80" s="26" t="s">
        <v>617</v>
      </c>
    </row>
    <row r="81" spans="1:8" x14ac:dyDescent="0.25">
      <c r="A81" s="3">
        <v>74</v>
      </c>
      <c r="B81" s="10" t="s">
        <v>185</v>
      </c>
      <c r="C81" s="3">
        <v>20</v>
      </c>
      <c r="D81" s="5" t="s">
        <v>3</v>
      </c>
      <c r="E81" s="26" t="s">
        <v>87</v>
      </c>
      <c r="F81" s="26" t="s">
        <v>35</v>
      </c>
      <c r="G81" s="26" t="s">
        <v>172</v>
      </c>
      <c r="H81" s="26" t="s">
        <v>621</v>
      </c>
    </row>
    <row r="82" spans="1:8" x14ac:dyDescent="0.25">
      <c r="A82" s="3">
        <v>75</v>
      </c>
      <c r="B82" s="10" t="s">
        <v>185</v>
      </c>
      <c r="C82" s="3">
        <v>20</v>
      </c>
      <c r="D82" s="5" t="s">
        <v>3</v>
      </c>
      <c r="E82" s="26" t="s">
        <v>88</v>
      </c>
      <c r="F82" s="26" t="s">
        <v>35</v>
      </c>
      <c r="G82" s="26" t="s">
        <v>174</v>
      </c>
      <c r="H82" s="26" t="s">
        <v>622</v>
      </c>
    </row>
    <row r="83" spans="1:8" ht="45" x14ac:dyDescent="0.25">
      <c r="A83" s="3">
        <v>76</v>
      </c>
      <c r="B83" s="10" t="s">
        <v>185</v>
      </c>
      <c r="C83" s="3">
        <v>0</v>
      </c>
      <c r="D83" s="5">
        <v>0</v>
      </c>
      <c r="E83" s="26" t="s">
        <v>89</v>
      </c>
      <c r="F83" s="26"/>
      <c r="G83" s="26" t="s">
        <v>340</v>
      </c>
      <c r="H83" s="29" t="s">
        <v>623</v>
      </c>
    </row>
    <row r="84" spans="1:8" ht="30" x14ac:dyDescent="0.25">
      <c r="A84" s="3">
        <v>77</v>
      </c>
      <c r="B84" s="10" t="s">
        <v>185</v>
      </c>
      <c r="C84" s="3">
        <v>1</v>
      </c>
      <c r="D84" s="5">
        <v>1</v>
      </c>
      <c r="E84" s="26" t="s">
        <v>90</v>
      </c>
      <c r="F84" s="26"/>
      <c r="G84" s="26" t="s">
        <v>340</v>
      </c>
      <c r="H84" s="29" t="s">
        <v>686</v>
      </c>
    </row>
    <row r="85" spans="1:8" x14ac:dyDescent="0.25">
      <c r="A85" s="3">
        <v>78</v>
      </c>
      <c r="B85" s="10" t="s">
        <v>185</v>
      </c>
      <c r="C85" s="3"/>
      <c r="D85" s="78"/>
      <c r="E85" s="78" t="s">
        <v>1107</v>
      </c>
      <c r="F85" s="78"/>
      <c r="G85" s="78" t="s">
        <v>340</v>
      </c>
      <c r="H85" s="87"/>
    </row>
    <row r="86" spans="1:8" x14ac:dyDescent="0.25">
      <c r="A86" s="3">
        <v>79</v>
      </c>
      <c r="B86" s="10" t="s">
        <v>185</v>
      </c>
      <c r="C86" s="3">
        <v>-20</v>
      </c>
      <c r="D86" s="5" t="s">
        <v>1</v>
      </c>
      <c r="E86" s="26" t="s">
        <v>91</v>
      </c>
      <c r="F86" s="26" t="s">
        <v>35</v>
      </c>
      <c r="G86" s="26" t="s">
        <v>172</v>
      </c>
      <c r="H86" s="26" t="s">
        <v>694</v>
      </c>
    </row>
    <row r="87" spans="1:8" x14ac:dyDescent="0.25">
      <c r="A87" s="3">
        <v>80</v>
      </c>
      <c r="B87" s="10" t="s">
        <v>185</v>
      </c>
      <c r="C87" s="3">
        <v>0</v>
      </c>
      <c r="D87" s="5">
        <v>0</v>
      </c>
      <c r="E87" s="26" t="s">
        <v>139</v>
      </c>
      <c r="F87" s="26" t="s">
        <v>35</v>
      </c>
      <c r="G87" s="26" t="s">
        <v>174</v>
      </c>
      <c r="H87" s="26" t="s">
        <v>693</v>
      </c>
    </row>
    <row r="88" spans="1:8" x14ac:dyDescent="0.25">
      <c r="A88" s="3">
        <v>81</v>
      </c>
      <c r="B88" s="10" t="s">
        <v>185</v>
      </c>
      <c r="C88" s="3">
        <v>20</v>
      </c>
      <c r="D88" s="5" t="s">
        <v>3</v>
      </c>
      <c r="E88" s="26" t="s">
        <v>92</v>
      </c>
      <c r="F88" s="26" t="s">
        <v>35</v>
      </c>
      <c r="G88" s="26" t="s">
        <v>172</v>
      </c>
      <c r="H88" s="26" t="s">
        <v>626</v>
      </c>
    </row>
    <row r="89" spans="1:8" x14ac:dyDescent="0.25">
      <c r="A89" s="3">
        <v>82</v>
      </c>
      <c r="B89" s="10" t="s">
        <v>185</v>
      </c>
      <c r="C89" s="3">
        <v>20</v>
      </c>
      <c r="D89" s="5" t="s">
        <v>3</v>
      </c>
      <c r="E89" s="26" t="s">
        <v>93</v>
      </c>
      <c r="F89" s="26" t="s">
        <v>35</v>
      </c>
      <c r="G89" s="26" t="s">
        <v>174</v>
      </c>
      <c r="H89" s="26" t="s">
        <v>627</v>
      </c>
    </row>
    <row r="90" spans="1:8" ht="45" x14ac:dyDescent="0.25">
      <c r="A90" s="3">
        <v>83</v>
      </c>
      <c r="B90" s="10" t="s">
        <v>185</v>
      </c>
      <c r="C90" s="3">
        <v>0</v>
      </c>
      <c r="D90" s="5">
        <v>0</v>
      </c>
      <c r="E90" s="26" t="s">
        <v>94</v>
      </c>
      <c r="F90" s="26"/>
      <c r="G90" s="26" t="s">
        <v>340</v>
      </c>
      <c r="H90" s="29" t="s">
        <v>695</v>
      </c>
    </row>
    <row r="91" spans="1:8" ht="30" x14ac:dyDescent="0.25">
      <c r="A91" s="3">
        <v>84</v>
      </c>
      <c r="B91" s="10" t="s">
        <v>185</v>
      </c>
      <c r="C91" s="3">
        <v>1</v>
      </c>
      <c r="D91" s="5">
        <v>1</v>
      </c>
      <c r="E91" s="26" t="s">
        <v>95</v>
      </c>
      <c r="F91" s="26"/>
      <c r="G91" s="26" t="s">
        <v>340</v>
      </c>
      <c r="H91" s="29" t="s">
        <v>687</v>
      </c>
    </row>
    <row r="92" spans="1:8" x14ac:dyDescent="0.25">
      <c r="A92" s="3">
        <v>85</v>
      </c>
      <c r="B92" s="10" t="s">
        <v>185</v>
      </c>
      <c r="C92" s="3"/>
      <c r="D92" s="78"/>
      <c r="E92" s="78" t="s">
        <v>1106</v>
      </c>
      <c r="F92" s="78"/>
      <c r="G92" s="78" t="s">
        <v>340</v>
      </c>
      <c r="H92" s="87"/>
    </row>
    <row r="93" spans="1:8" x14ac:dyDescent="0.25">
      <c r="A93" s="3">
        <v>86</v>
      </c>
      <c r="B93" s="10" t="s">
        <v>185</v>
      </c>
      <c r="C93" s="3">
        <v>-20</v>
      </c>
      <c r="D93" s="5" t="s">
        <v>1</v>
      </c>
      <c r="E93" s="26" t="s">
        <v>96</v>
      </c>
      <c r="F93" s="26" t="s">
        <v>35</v>
      </c>
      <c r="G93" s="26"/>
      <c r="H93" s="26" t="s">
        <v>788</v>
      </c>
    </row>
    <row r="94" spans="1:8" x14ac:dyDescent="0.25">
      <c r="A94" s="3">
        <v>87</v>
      </c>
      <c r="B94" s="10" t="s">
        <v>185</v>
      </c>
      <c r="C94" s="3">
        <v>0</v>
      </c>
      <c r="D94" s="5">
        <v>0</v>
      </c>
      <c r="E94" s="26" t="s">
        <v>140</v>
      </c>
      <c r="F94" s="26" t="s">
        <v>35</v>
      </c>
      <c r="G94" s="26"/>
      <c r="H94" s="26" t="s">
        <v>672</v>
      </c>
    </row>
    <row r="95" spans="1:8" x14ac:dyDescent="0.25">
      <c r="A95" s="3">
        <v>88</v>
      </c>
      <c r="B95" s="10" t="s">
        <v>185</v>
      </c>
      <c r="C95" s="3">
        <v>60.4</v>
      </c>
      <c r="D95" s="6" t="s">
        <v>33</v>
      </c>
      <c r="E95" s="4" t="s">
        <v>97</v>
      </c>
      <c r="F95" s="4" t="s">
        <v>35</v>
      </c>
      <c r="G95" s="4" t="s">
        <v>172</v>
      </c>
      <c r="H95" s="4" t="s">
        <v>673</v>
      </c>
    </row>
    <row r="96" spans="1:8" x14ac:dyDescent="0.25">
      <c r="A96" s="3">
        <v>89</v>
      </c>
      <c r="B96" s="10" t="s">
        <v>185</v>
      </c>
      <c r="C96" s="3">
        <v>0</v>
      </c>
      <c r="D96" s="6">
        <v>0</v>
      </c>
      <c r="E96" s="4" t="s">
        <v>141</v>
      </c>
      <c r="F96" s="4" t="s">
        <v>35</v>
      </c>
      <c r="G96" s="4" t="s">
        <v>174</v>
      </c>
      <c r="H96" s="4" t="s">
        <v>674</v>
      </c>
    </row>
    <row r="97" spans="1:8" ht="30" x14ac:dyDescent="0.25">
      <c r="A97" s="3">
        <v>90</v>
      </c>
      <c r="B97" s="10" t="s">
        <v>185</v>
      </c>
      <c r="C97" s="3">
        <v>0</v>
      </c>
      <c r="D97" s="6">
        <v>0</v>
      </c>
      <c r="E97" s="4" t="s">
        <v>98</v>
      </c>
      <c r="F97" s="4"/>
      <c r="G97" s="4" t="s">
        <v>340</v>
      </c>
      <c r="H97" s="23" t="s">
        <v>355</v>
      </c>
    </row>
    <row r="98" spans="1:8" x14ac:dyDescent="0.25">
      <c r="A98" s="3">
        <v>91</v>
      </c>
      <c r="B98" s="10" t="s">
        <v>185</v>
      </c>
      <c r="C98" s="3">
        <v>-20</v>
      </c>
      <c r="D98" s="5" t="s">
        <v>6</v>
      </c>
      <c r="E98" s="26" t="s">
        <v>99</v>
      </c>
      <c r="F98" s="26" t="s">
        <v>35</v>
      </c>
      <c r="G98" s="26" t="s">
        <v>172</v>
      </c>
      <c r="H98" s="26" t="s">
        <v>671</v>
      </c>
    </row>
    <row r="99" spans="1:8" x14ac:dyDescent="0.25">
      <c r="A99" s="3">
        <v>92</v>
      </c>
      <c r="B99" s="10" t="s">
        <v>185</v>
      </c>
      <c r="C99" s="10">
        <v>0</v>
      </c>
      <c r="D99" s="83">
        <v>0</v>
      </c>
      <c r="E99" s="61" t="s">
        <v>142</v>
      </c>
      <c r="F99" s="61" t="s">
        <v>35</v>
      </c>
      <c r="G99" s="61" t="s">
        <v>174</v>
      </c>
      <c r="H99" s="61" t="s">
        <v>670</v>
      </c>
    </row>
    <row r="100" spans="1:8" x14ac:dyDescent="0.25">
      <c r="A100" s="3">
        <v>93</v>
      </c>
      <c r="B100" s="10" t="s">
        <v>185</v>
      </c>
      <c r="C100" s="10">
        <v>0</v>
      </c>
      <c r="D100" s="6" t="s">
        <v>2</v>
      </c>
      <c r="E100" s="4" t="s">
        <v>100</v>
      </c>
      <c r="F100" s="4" t="s">
        <v>35</v>
      </c>
      <c r="G100" s="4" t="s">
        <v>174</v>
      </c>
      <c r="H100" s="4" t="s">
        <v>669</v>
      </c>
    </row>
    <row r="101" spans="1:8" x14ac:dyDescent="0.25">
      <c r="A101" s="3">
        <v>94</v>
      </c>
      <c r="B101" s="10" t="s">
        <v>185</v>
      </c>
      <c r="C101" s="10">
        <v>0</v>
      </c>
      <c r="D101" s="5">
        <v>0</v>
      </c>
      <c r="E101" s="26" t="s">
        <v>143</v>
      </c>
      <c r="F101" s="26" t="s">
        <v>35</v>
      </c>
      <c r="G101" s="26" t="s">
        <v>174</v>
      </c>
      <c r="H101" s="26" t="s">
        <v>628</v>
      </c>
    </row>
    <row r="102" spans="1:8" x14ac:dyDescent="0.25">
      <c r="A102" s="3">
        <v>95</v>
      </c>
      <c r="B102" s="10" t="s">
        <v>185</v>
      </c>
      <c r="C102" s="10">
        <v>0</v>
      </c>
      <c r="D102" s="6">
        <v>0</v>
      </c>
      <c r="E102" s="4" t="s">
        <v>144</v>
      </c>
      <c r="F102" s="4" t="s">
        <v>35</v>
      </c>
      <c r="G102" s="4" t="s">
        <v>174</v>
      </c>
      <c r="H102" s="4" t="s">
        <v>629</v>
      </c>
    </row>
    <row r="103" spans="1:8" x14ac:dyDescent="0.25">
      <c r="A103" s="3">
        <v>96</v>
      </c>
      <c r="B103" s="10" t="s">
        <v>185</v>
      </c>
      <c r="C103" s="10">
        <v>0</v>
      </c>
      <c r="D103" s="5">
        <v>0</v>
      </c>
      <c r="E103" s="26" t="s">
        <v>145</v>
      </c>
      <c r="F103" s="26" t="s">
        <v>35</v>
      </c>
      <c r="G103" s="26" t="s">
        <v>174</v>
      </c>
      <c r="H103" s="26" t="s">
        <v>630</v>
      </c>
    </row>
    <row r="104" spans="1:8" x14ac:dyDescent="0.25">
      <c r="A104" s="3">
        <v>97</v>
      </c>
      <c r="B104" s="10" t="s">
        <v>185</v>
      </c>
      <c r="C104" s="10">
        <v>0</v>
      </c>
      <c r="D104" s="5">
        <v>0</v>
      </c>
      <c r="E104" s="26" t="s">
        <v>146</v>
      </c>
      <c r="F104" s="26" t="s">
        <v>35</v>
      </c>
      <c r="G104" s="26" t="s">
        <v>174</v>
      </c>
      <c r="H104" s="26" t="s">
        <v>631</v>
      </c>
    </row>
    <row r="105" spans="1:8" x14ac:dyDescent="0.25">
      <c r="A105" s="3">
        <v>98</v>
      </c>
      <c r="B105" s="10" t="s">
        <v>185</v>
      </c>
      <c r="C105" s="10">
        <v>0</v>
      </c>
      <c r="D105" s="5">
        <v>0</v>
      </c>
      <c r="E105" s="26" t="s">
        <v>147</v>
      </c>
      <c r="F105" s="26" t="s">
        <v>35</v>
      </c>
      <c r="G105" s="26" t="s">
        <v>174</v>
      </c>
      <c r="H105" s="26" t="s">
        <v>632</v>
      </c>
    </row>
    <row r="106" spans="1:8" x14ac:dyDescent="0.25">
      <c r="A106" s="3">
        <v>99</v>
      </c>
      <c r="B106" s="10" t="s">
        <v>185</v>
      </c>
      <c r="C106" s="10">
        <v>0</v>
      </c>
      <c r="D106" s="5">
        <v>0</v>
      </c>
      <c r="E106" s="26" t="s">
        <v>148</v>
      </c>
      <c r="F106" s="26" t="s">
        <v>35</v>
      </c>
      <c r="G106" s="26" t="s">
        <v>174</v>
      </c>
      <c r="H106" s="26" t="s">
        <v>633</v>
      </c>
    </row>
    <row r="107" spans="1:8" x14ac:dyDescent="0.25">
      <c r="A107" s="3">
        <v>100</v>
      </c>
      <c r="B107" s="10" t="s">
        <v>185</v>
      </c>
      <c r="C107" s="10">
        <v>0</v>
      </c>
      <c r="D107" s="5">
        <v>0</v>
      </c>
      <c r="E107" s="26" t="s">
        <v>149</v>
      </c>
      <c r="F107" s="26" t="s">
        <v>35</v>
      </c>
      <c r="G107" s="26" t="s">
        <v>174</v>
      </c>
      <c r="H107" s="26" t="s">
        <v>634</v>
      </c>
    </row>
    <row r="108" spans="1:8" x14ac:dyDescent="0.25">
      <c r="A108" s="3">
        <v>101</v>
      </c>
      <c r="B108" s="10" t="s">
        <v>185</v>
      </c>
      <c r="C108" s="10">
        <v>0</v>
      </c>
      <c r="D108" s="5">
        <v>0</v>
      </c>
      <c r="E108" s="26" t="s">
        <v>150</v>
      </c>
      <c r="F108" s="26" t="s">
        <v>35</v>
      </c>
      <c r="G108" s="26" t="s">
        <v>174</v>
      </c>
      <c r="H108" s="26" t="s">
        <v>635</v>
      </c>
    </row>
    <row r="109" spans="1:8" x14ac:dyDescent="0.25">
      <c r="A109" s="3">
        <v>102</v>
      </c>
      <c r="B109" s="10" t="s">
        <v>185</v>
      </c>
      <c r="C109" s="10">
        <v>0</v>
      </c>
      <c r="D109" s="5">
        <v>0</v>
      </c>
      <c r="E109" s="26" t="s">
        <v>151</v>
      </c>
      <c r="F109" s="26" t="s">
        <v>35</v>
      </c>
      <c r="G109" s="26" t="s">
        <v>174</v>
      </c>
      <c r="H109" s="26" t="s">
        <v>636</v>
      </c>
    </row>
    <row r="110" spans="1:8" x14ac:dyDescent="0.25">
      <c r="A110" s="3">
        <v>103</v>
      </c>
      <c r="B110" s="10" t="s">
        <v>185</v>
      </c>
      <c r="C110" s="10">
        <v>0</v>
      </c>
      <c r="D110" s="5">
        <v>0</v>
      </c>
      <c r="E110" s="26" t="s">
        <v>152</v>
      </c>
      <c r="F110" s="26" t="s">
        <v>35</v>
      </c>
      <c r="G110" s="26" t="s">
        <v>174</v>
      </c>
      <c r="H110" s="26" t="s">
        <v>637</v>
      </c>
    </row>
    <row r="111" spans="1:8" x14ac:dyDescent="0.25">
      <c r="A111" s="3">
        <v>104</v>
      </c>
      <c r="B111" s="10" t="s">
        <v>185</v>
      </c>
      <c r="C111" s="10">
        <v>0</v>
      </c>
      <c r="D111" s="5">
        <v>0</v>
      </c>
      <c r="E111" s="26" t="s">
        <v>153</v>
      </c>
      <c r="F111" s="26" t="s">
        <v>35</v>
      </c>
      <c r="G111" s="26" t="s">
        <v>174</v>
      </c>
      <c r="H111" s="26" t="s">
        <v>638</v>
      </c>
    </row>
    <row r="112" spans="1:8" x14ac:dyDescent="0.25">
      <c r="A112" s="3">
        <v>105</v>
      </c>
      <c r="B112" s="10" t="s">
        <v>185</v>
      </c>
      <c r="C112" s="10">
        <v>0</v>
      </c>
      <c r="D112" s="5">
        <v>0</v>
      </c>
      <c r="E112" s="26" t="s">
        <v>154</v>
      </c>
      <c r="F112" s="26" t="s">
        <v>35</v>
      </c>
      <c r="G112" s="26" t="s">
        <v>174</v>
      </c>
      <c r="H112" s="26" t="s">
        <v>639</v>
      </c>
    </row>
    <row r="113" spans="1:8" x14ac:dyDescent="0.25">
      <c r="A113" s="3">
        <v>106</v>
      </c>
      <c r="B113" s="10" t="s">
        <v>185</v>
      </c>
      <c r="C113" s="10">
        <v>0</v>
      </c>
      <c r="D113" s="5">
        <v>0</v>
      </c>
      <c r="E113" s="26" t="s">
        <v>155</v>
      </c>
      <c r="F113" s="26" t="s">
        <v>35</v>
      </c>
      <c r="G113" s="26" t="s">
        <v>174</v>
      </c>
      <c r="H113" s="26" t="s">
        <v>640</v>
      </c>
    </row>
    <row r="114" spans="1:8" x14ac:dyDescent="0.25">
      <c r="A114" s="3">
        <v>107</v>
      </c>
      <c r="B114" s="10" t="s">
        <v>185</v>
      </c>
      <c r="C114" s="10">
        <v>0</v>
      </c>
      <c r="D114" s="5">
        <v>0</v>
      </c>
      <c r="E114" s="26" t="s">
        <v>156</v>
      </c>
      <c r="F114" s="26" t="s">
        <v>35</v>
      </c>
      <c r="G114" s="26" t="s">
        <v>174</v>
      </c>
      <c r="H114" s="26" t="s">
        <v>641</v>
      </c>
    </row>
    <row r="115" spans="1:8" x14ac:dyDescent="0.25">
      <c r="A115" s="3">
        <v>108</v>
      </c>
      <c r="B115" s="10" t="s">
        <v>185</v>
      </c>
      <c r="C115" s="10">
        <v>0</v>
      </c>
      <c r="D115" s="5">
        <v>0</v>
      </c>
      <c r="E115" s="26" t="s">
        <v>157</v>
      </c>
      <c r="F115" s="26" t="s">
        <v>35</v>
      </c>
      <c r="G115" s="26" t="s">
        <v>174</v>
      </c>
      <c r="H115" s="26" t="s">
        <v>642</v>
      </c>
    </row>
    <row r="116" spans="1:8" x14ac:dyDescent="0.25">
      <c r="A116" s="3">
        <v>109</v>
      </c>
      <c r="B116" s="10" t="s">
        <v>185</v>
      </c>
      <c r="C116" s="10">
        <v>0</v>
      </c>
      <c r="D116" s="5">
        <v>0</v>
      </c>
      <c r="E116" s="26" t="s">
        <v>158</v>
      </c>
      <c r="F116" s="26" t="s">
        <v>35</v>
      </c>
      <c r="G116" s="26" t="s">
        <v>174</v>
      </c>
      <c r="H116" s="26" t="s">
        <v>643</v>
      </c>
    </row>
    <row r="117" spans="1:8" x14ac:dyDescent="0.25">
      <c r="A117" s="3">
        <v>110</v>
      </c>
      <c r="B117" s="10" t="s">
        <v>185</v>
      </c>
      <c r="C117" s="10">
        <v>6</v>
      </c>
      <c r="D117" s="6">
        <v>6</v>
      </c>
      <c r="E117" s="4" t="s">
        <v>101</v>
      </c>
      <c r="F117" s="4"/>
      <c r="G117" s="4" t="s">
        <v>340</v>
      </c>
      <c r="H117" s="4" t="s">
        <v>361</v>
      </c>
    </row>
    <row r="118" spans="1:8" x14ac:dyDescent="0.25">
      <c r="A118" s="3">
        <v>111</v>
      </c>
      <c r="B118" s="10" t="s">
        <v>185</v>
      </c>
      <c r="C118" s="10">
        <v>327.5</v>
      </c>
      <c r="D118" s="6" t="s">
        <v>7</v>
      </c>
      <c r="E118" s="4" t="s">
        <v>102</v>
      </c>
      <c r="F118" s="4" t="s">
        <v>159</v>
      </c>
      <c r="G118" s="4" t="s">
        <v>174</v>
      </c>
      <c r="H118" s="4" t="s">
        <v>802</v>
      </c>
    </row>
    <row r="119" spans="1:8" x14ac:dyDescent="0.25">
      <c r="A119" s="3">
        <v>112</v>
      </c>
      <c r="B119" s="10" t="s">
        <v>185</v>
      </c>
      <c r="C119" s="10">
        <v>327.5</v>
      </c>
      <c r="D119" s="6" t="s">
        <v>7</v>
      </c>
      <c r="E119" s="4" t="s">
        <v>103</v>
      </c>
      <c r="F119" s="4" t="s">
        <v>159</v>
      </c>
      <c r="G119" s="4" t="s">
        <v>172</v>
      </c>
      <c r="H119" s="4" t="s">
        <v>803</v>
      </c>
    </row>
    <row r="120" spans="1:8" x14ac:dyDescent="0.25">
      <c r="A120" s="3">
        <v>113</v>
      </c>
      <c r="B120" s="10" t="s">
        <v>185</v>
      </c>
      <c r="C120" s="10">
        <v>0</v>
      </c>
      <c r="D120" s="6" t="s">
        <v>2</v>
      </c>
      <c r="E120" s="4" t="s">
        <v>104</v>
      </c>
      <c r="F120" s="4" t="s">
        <v>61</v>
      </c>
      <c r="G120" s="4" t="s">
        <v>172</v>
      </c>
      <c r="H120" s="4" t="s">
        <v>362</v>
      </c>
    </row>
    <row r="121" spans="1:8" x14ac:dyDescent="0.25">
      <c r="A121" s="3">
        <v>114</v>
      </c>
      <c r="B121" s="10" t="s">
        <v>185</v>
      </c>
      <c r="C121" s="10">
        <v>23.4</v>
      </c>
      <c r="D121" s="6" t="s">
        <v>2</v>
      </c>
      <c r="E121" s="4" t="s">
        <v>105</v>
      </c>
      <c r="F121" s="4" t="s">
        <v>160</v>
      </c>
      <c r="G121" s="4" t="s">
        <v>172</v>
      </c>
      <c r="H121" s="4" t="s">
        <v>666</v>
      </c>
    </row>
    <row r="122" spans="1:8" x14ac:dyDescent="0.25">
      <c r="A122" s="3">
        <v>115</v>
      </c>
      <c r="B122" s="10" t="s">
        <v>185</v>
      </c>
      <c r="C122" s="10">
        <v>24</v>
      </c>
      <c r="D122" s="6" t="s">
        <v>2</v>
      </c>
      <c r="E122" s="4" t="s">
        <v>106</v>
      </c>
      <c r="F122" s="4" t="s">
        <v>160</v>
      </c>
      <c r="G122" s="4" t="s">
        <v>174</v>
      </c>
      <c r="H122" s="4" t="s">
        <v>665</v>
      </c>
    </row>
    <row r="123" spans="1:8" x14ac:dyDescent="0.25">
      <c r="A123" s="3">
        <v>116</v>
      </c>
      <c r="B123" s="10" t="s">
        <v>185</v>
      </c>
      <c r="C123" s="10">
        <v>384</v>
      </c>
      <c r="D123" s="6" t="s">
        <v>8</v>
      </c>
      <c r="E123" s="4" t="s">
        <v>107</v>
      </c>
      <c r="F123" s="4" t="s">
        <v>161</v>
      </c>
      <c r="G123" s="4" t="s">
        <v>172</v>
      </c>
      <c r="H123" s="4" t="s">
        <v>661</v>
      </c>
    </row>
    <row r="124" spans="1:8" x14ac:dyDescent="0.25">
      <c r="A124" s="3">
        <v>117</v>
      </c>
      <c r="B124" s="10" t="s">
        <v>185</v>
      </c>
      <c r="C124" s="10">
        <v>16.7</v>
      </c>
      <c r="D124" s="6" t="s">
        <v>2</v>
      </c>
      <c r="E124" s="4" t="s">
        <v>108</v>
      </c>
      <c r="F124" s="4" t="s">
        <v>66</v>
      </c>
      <c r="G124" s="4" t="s">
        <v>172</v>
      </c>
      <c r="H124" s="4" t="s">
        <v>664</v>
      </c>
    </row>
    <row r="125" spans="1:8" x14ac:dyDescent="0.25">
      <c r="A125" s="3">
        <v>118</v>
      </c>
      <c r="B125" s="10" t="s">
        <v>185</v>
      </c>
      <c r="C125" s="10">
        <v>25.2</v>
      </c>
      <c r="D125" s="6" t="s">
        <v>341</v>
      </c>
      <c r="E125" s="4" t="s">
        <v>109</v>
      </c>
      <c r="F125" s="4" t="s">
        <v>66</v>
      </c>
      <c r="G125" s="4" t="s">
        <v>172</v>
      </c>
      <c r="H125" s="4" t="s">
        <v>364</v>
      </c>
    </row>
    <row r="126" spans="1:8" x14ac:dyDescent="0.25">
      <c r="A126" s="3">
        <v>119</v>
      </c>
      <c r="B126" s="10" t="s">
        <v>185</v>
      </c>
      <c r="C126" s="10">
        <v>414</v>
      </c>
      <c r="D126" s="6" t="s">
        <v>2</v>
      </c>
      <c r="E126" s="4" t="s">
        <v>110</v>
      </c>
      <c r="F126" s="4" t="s">
        <v>61</v>
      </c>
      <c r="G126" s="4" t="s">
        <v>172</v>
      </c>
      <c r="H126" s="4" t="s">
        <v>667</v>
      </c>
    </row>
    <row r="127" spans="1:8" x14ac:dyDescent="0.25">
      <c r="A127" s="3">
        <v>120</v>
      </c>
      <c r="B127" s="10" t="s">
        <v>185</v>
      </c>
      <c r="C127" s="10">
        <v>24.3</v>
      </c>
      <c r="D127" s="6" t="s">
        <v>2</v>
      </c>
      <c r="E127" s="4" t="s">
        <v>111</v>
      </c>
      <c r="F127" s="4" t="s">
        <v>160</v>
      </c>
      <c r="G127" s="4" t="s">
        <v>172</v>
      </c>
      <c r="H127" s="4" t="s">
        <v>363</v>
      </c>
    </row>
    <row r="128" spans="1:8" x14ac:dyDescent="0.25">
      <c r="A128" s="3">
        <v>121</v>
      </c>
      <c r="B128" s="10" t="s">
        <v>185</v>
      </c>
      <c r="C128" s="10">
        <v>55</v>
      </c>
      <c r="D128" s="6" t="s">
        <v>9</v>
      </c>
      <c r="E128" s="4" t="s">
        <v>112</v>
      </c>
      <c r="F128" s="4" t="s">
        <v>35</v>
      </c>
      <c r="G128" s="4" t="s">
        <v>172</v>
      </c>
      <c r="H128" s="4" t="s">
        <v>662</v>
      </c>
    </row>
    <row r="129" spans="1:8" x14ac:dyDescent="0.25">
      <c r="A129" s="3">
        <v>122</v>
      </c>
      <c r="B129" s="10" t="s">
        <v>185</v>
      </c>
      <c r="C129" s="10">
        <v>0</v>
      </c>
      <c r="D129" s="6">
        <v>0</v>
      </c>
      <c r="E129" s="4" t="s">
        <v>113</v>
      </c>
      <c r="F129" s="4"/>
      <c r="G129" s="4" t="s">
        <v>172</v>
      </c>
      <c r="H129" s="4" t="s">
        <v>663</v>
      </c>
    </row>
    <row r="130" spans="1:8" x14ac:dyDescent="0.25">
      <c r="A130" s="3">
        <v>123</v>
      </c>
      <c r="B130" s="10" t="s">
        <v>185</v>
      </c>
      <c r="C130" s="10">
        <v>92</v>
      </c>
      <c r="D130" s="6">
        <v>0</v>
      </c>
      <c r="E130" s="4" t="s">
        <v>162</v>
      </c>
      <c r="F130" s="4" t="s">
        <v>34</v>
      </c>
      <c r="G130" s="4" t="s">
        <v>172</v>
      </c>
      <c r="H130" s="4" t="s">
        <v>668</v>
      </c>
    </row>
    <row r="131" spans="1:8" x14ac:dyDescent="0.25">
      <c r="A131" s="3">
        <v>124</v>
      </c>
      <c r="B131" s="10" t="s">
        <v>185</v>
      </c>
      <c r="C131" s="10">
        <v>0</v>
      </c>
      <c r="D131" s="5" t="s">
        <v>10</v>
      </c>
      <c r="E131" s="26" t="s">
        <v>163</v>
      </c>
      <c r="F131" s="26" t="s">
        <v>114</v>
      </c>
      <c r="G131" s="26" t="s">
        <v>172</v>
      </c>
      <c r="H131" s="26" t="s">
        <v>163</v>
      </c>
    </row>
    <row r="132" spans="1:8" x14ac:dyDescent="0.25">
      <c r="A132" s="3">
        <v>125</v>
      </c>
      <c r="B132" s="10" t="s">
        <v>185</v>
      </c>
      <c r="C132" s="91">
        <v>0</v>
      </c>
      <c r="D132" s="92"/>
      <c r="E132" s="92"/>
      <c r="F132" s="92"/>
      <c r="G132" s="92"/>
      <c r="H132" s="3"/>
    </row>
    <row r="133" spans="1:8" x14ac:dyDescent="0.25">
      <c r="A133" s="3">
        <v>126</v>
      </c>
      <c r="B133" s="10" t="s">
        <v>185</v>
      </c>
      <c r="C133" s="3">
        <v>0</v>
      </c>
      <c r="D133" s="92"/>
      <c r="E133" s="92"/>
      <c r="F133" s="92"/>
      <c r="G133" s="92"/>
      <c r="H133" s="3"/>
    </row>
    <row r="134" spans="1:8" x14ac:dyDescent="0.25">
      <c r="A134" s="3">
        <v>127</v>
      </c>
      <c r="B134" s="11" t="s">
        <v>709</v>
      </c>
      <c r="C134" s="3">
        <v>6</v>
      </c>
      <c r="D134" s="92"/>
      <c r="E134" s="92"/>
      <c r="F134" s="92"/>
      <c r="G134" s="92"/>
      <c r="H134" s="3"/>
    </row>
    <row r="135" spans="1:8" x14ac:dyDescent="0.25">
      <c r="A135" s="3">
        <v>128</v>
      </c>
      <c r="B135" s="11" t="s">
        <v>710</v>
      </c>
      <c r="C135" s="3">
        <v>1000</v>
      </c>
      <c r="D135" s="92"/>
      <c r="E135" s="92"/>
      <c r="F135" s="92"/>
      <c r="G135" s="92"/>
      <c r="H135" s="3"/>
    </row>
    <row r="136" spans="1:8" x14ac:dyDescent="0.25">
      <c r="A136" s="3">
        <v>129</v>
      </c>
      <c r="B136" s="11" t="s">
        <v>711</v>
      </c>
      <c r="C136" s="3">
        <v>0</v>
      </c>
      <c r="D136" s="92"/>
      <c r="E136" s="92"/>
      <c r="F136" s="92"/>
      <c r="G136" s="92"/>
      <c r="H136" s="3"/>
    </row>
    <row r="137" spans="1:8" x14ac:dyDescent="0.25">
      <c r="A137" s="3">
        <v>130</v>
      </c>
      <c r="B137" s="11" t="s">
        <v>712</v>
      </c>
      <c r="C137" s="3">
        <v>0</v>
      </c>
      <c r="D137" s="92"/>
      <c r="E137" s="92"/>
      <c r="F137" s="92"/>
      <c r="G137" s="92"/>
      <c r="H137" s="3"/>
    </row>
    <row r="138" spans="1:8" x14ac:dyDescent="0.25">
      <c r="A138" s="3">
        <v>131</v>
      </c>
      <c r="B138" s="11" t="s">
        <v>713</v>
      </c>
      <c r="C138" s="3">
        <v>0</v>
      </c>
      <c r="D138" s="92"/>
      <c r="E138" s="92"/>
      <c r="F138" s="92"/>
      <c r="G138" s="92"/>
      <c r="H138" s="3"/>
    </row>
    <row r="139" spans="1:8" x14ac:dyDescent="0.25">
      <c r="A139" s="3">
        <v>132</v>
      </c>
      <c r="B139" s="11" t="s">
        <v>714</v>
      </c>
      <c r="C139" s="3">
        <v>0</v>
      </c>
      <c r="D139" s="92"/>
      <c r="E139" s="92"/>
      <c r="F139" s="92"/>
      <c r="G139" s="92"/>
      <c r="H139" s="3"/>
    </row>
    <row r="140" spans="1:8" x14ac:dyDescent="0.25">
      <c r="A140" s="3">
        <v>133</v>
      </c>
      <c r="B140" s="11" t="s">
        <v>715</v>
      </c>
      <c r="C140" s="3">
        <v>0</v>
      </c>
      <c r="D140" s="92"/>
      <c r="E140" s="92"/>
      <c r="F140" s="92"/>
      <c r="G140" s="92"/>
      <c r="H140" s="3"/>
    </row>
    <row r="141" spans="1:8" x14ac:dyDescent="0.25">
      <c r="A141" s="3">
        <v>134</v>
      </c>
      <c r="B141" s="11" t="s">
        <v>716</v>
      </c>
      <c r="C141" s="3">
        <v>0</v>
      </c>
      <c r="D141" s="92"/>
      <c r="E141" s="92"/>
      <c r="F141" s="92"/>
      <c r="G141" s="92"/>
      <c r="H141" s="3"/>
    </row>
  </sheetData>
  <phoneticPr fontId="2" type="noConversion"/>
  <conditionalFormatting sqref="L20:L47">
    <cfRule type="cellIs" dxfId="9" priority="18" operator="equal">
      <formula>1</formula>
    </cfRule>
  </conditionalFormatting>
  <conditionalFormatting sqref="M20:M21">
    <cfRule type="cellIs" dxfId="8" priority="4" operator="greaterThan">
      <formula>$L$20&gt;0</formula>
    </cfRule>
  </conditionalFormatting>
  <conditionalFormatting sqref="M20:N20 M21">
    <cfRule type="cellIs" dxfId="7" priority="5" operator="equal">
      <formula>$L$20</formula>
    </cfRule>
  </conditionalFormatting>
  <conditionalFormatting sqref="O20:O47">
    <cfRule type="cellIs" dxfId="6" priority="16" operator="equal">
      <formula>1</formula>
    </cfRule>
  </conditionalFormatting>
  <conditionalFormatting sqref="R20:R47">
    <cfRule type="cellIs" dxfId="5" priority="14" operator="equal">
      <formula>1</formula>
    </cfRule>
  </conditionalFormatting>
  <conditionalFormatting sqref="U20:U47">
    <cfRule type="cellIs" dxfId="4" priority="3" operator="equal">
      <formula>1</formula>
    </cfRule>
  </conditionalFormatting>
  <conditionalFormatting sqref="Y20:Y47">
    <cfRule type="cellIs" dxfId="3" priority="12" operator="equal">
      <formula>1</formula>
    </cfRule>
  </conditionalFormatting>
  <conditionalFormatting sqref="AB20:AB47">
    <cfRule type="cellIs" dxfId="2" priority="10" operator="equal">
      <formula>1</formula>
    </cfRule>
  </conditionalFormatting>
  <conditionalFormatting sqref="AE20:AE47">
    <cfRule type="cellIs" dxfId="1" priority="8" operator="equal">
      <formula>1</formula>
    </cfRule>
  </conditionalFormatting>
  <conditionalFormatting sqref="AH20:AH47">
    <cfRule type="cellIs" dxfId="0" priority="6" operator="equal">
      <formula>1</formula>
    </cfRule>
  </conditionalFormatting>
  <pageMargins left="0.62992125984251968" right="0.23622047244094491" top="0.35433070866141736" bottom="0.35433070866141736" header="0.31496062992125984" footer="0.31496062992125984"/>
  <pageSetup paperSize="8" scale="32" orientation="landscape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EEB8-0007-46A3-967F-5B9A52452E01}">
  <dimension ref="B1:B247"/>
  <sheetViews>
    <sheetView topLeftCell="A115" workbookViewId="0">
      <selection activeCell="G131" sqref="G131"/>
    </sheetView>
  </sheetViews>
  <sheetFormatPr baseColWidth="10" defaultRowHeight="15" x14ac:dyDescent="0.25"/>
  <cols>
    <col min="2" max="2" width="48.42578125" customWidth="1"/>
  </cols>
  <sheetData>
    <row r="1" spans="2:2" x14ac:dyDescent="0.25">
      <c r="B1" t="s">
        <v>863</v>
      </c>
    </row>
    <row r="2" spans="2:2" x14ac:dyDescent="0.25">
      <c r="B2" t="s">
        <v>864</v>
      </c>
    </row>
    <row r="3" spans="2:2" x14ac:dyDescent="0.25">
      <c r="B3" t="s">
        <v>865</v>
      </c>
    </row>
    <row r="4" spans="2:2" x14ac:dyDescent="0.25">
      <c r="B4" t="s">
        <v>866</v>
      </c>
    </row>
    <row r="5" spans="2:2" x14ac:dyDescent="0.25">
      <c r="B5" t="s">
        <v>867</v>
      </c>
    </row>
    <row r="6" spans="2:2" x14ac:dyDescent="0.25">
      <c r="B6" t="s">
        <v>868</v>
      </c>
    </row>
    <row r="7" spans="2:2" x14ac:dyDescent="0.25">
      <c r="B7" t="s">
        <v>869</v>
      </c>
    </row>
    <row r="8" spans="2:2" x14ac:dyDescent="0.25">
      <c r="B8" t="s">
        <v>870</v>
      </c>
    </row>
    <row r="9" spans="2:2" x14ac:dyDescent="0.25">
      <c r="B9" t="s">
        <v>871</v>
      </c>
    </row>
    <row r="10" spans="2:2" x14ac:dyDescent="0.25">
      <c r="B10" t="s">
        <v>872</v>
      </c>
    </row>
    <row r="11" spans="2:2" x14ac:dyDescent="0.25">
      <c r="B11" t="s">
        <v>873</v>
      </c>
    </row>
    <row r="12" spans="2:2" x14ac:dyDescent="0.25">
      <c r="B12" t="s">
        <v>874</v>
      </c>
    </row>
    <row r="13" spans="2:2" x14ac:dyDescent="0.25">
      <c r="B13" t="s">
        <v>875</v>
      </c>
    </row>
    <row r="14" spans="2:2" x14ac:dyDescent="0.25">
      <c r="B14" t="s">
        <v>876</v>
      </c>
    </row>
    <row r="15" spans="2:2" x14ac:dyDescent="0.25">
      <c r="B15" t="s">
        <v>877</v>
      </c>
    </row>
    <row r="16" spans="2:2" x14ac:dyDescent="0.25">
      <c r="B16" t="s">
        <v>878</v>
      </c>
    </row>
    <row r="17" spans="2:2" x14ac:dyDescent="0.25">
      <c r="B17" t="s">
        <v>879</v>
      </c>
    </row>
    <row r="18" spans="2:2" x14ac:dyDescent="0.25">
      <c r="B18" t="s">
        <v>880</v>
      </c>
    </row>
    <row r="19" spans="2:2" x14ac:dyDescent="0.25">
      <c r="B19" t="s">
        <v>881</v>
      </c>
    </row>
    <row r="20" spans="2:2" x14ac:dyDescent="0.25">
      <c r="B20" t="s">
        <v>882</v>
      </c>
    </row>
    <row r="21" spans="2:2" x14ac:dyDescent="0.25">
      <c r="B21" t="s">
        <v>883</v>
      </c>
    </row>
    <row r="22" spans="2:2" x14ac:dyDescent="0.25">
      <c r="B22" t="s">
        <v>884</v>
      </c>
    </row>
    <row r="23" spans="2:2" x14ac:dyDescent="0.25">
      <c r="B23" t="s">
        <v>885</v>
      </c>
    </row>
    <row r="24" spans="2:2" x14ac:dyDescent="0.25">
      <c r="B24" t="s">
        <v>886</v>
      </c>
    </row>
    <row r="25" spans="2:2" x14ac:dyDescent="0.25">
      <c r="B25" t="s">
        <v>887</v>
      </c>
    </row>
    <row r="26" spans="2:2" x14ac:dyDescent="0.25">
      <c r="B26" t="s">
        <v>888</v>
      </c>
    </row>
    <row r="27" spans="2:2" x14ac:dyDescent="0.25">
      <c r="B27" t="s">
        <v>889</v>
      </c>
    </row>
    <row r="28" spans="2:2" x14ac:dyDescent="0.25">
      <c r="B28" t="s">
        <v>890</v>
      </c>
    </row>
    <row r="29" spans="2:2" x14ac:dyDescent="0.25">
      <c r="B29" t="s">
        <v>891</v>
      </c>
    </row>
    <row r="30" spans="2:2" x14ac:dyDescent="0.25">
      <c r="B30" t="s">
        <v>892</v>
      </c>
    </row>
    <row r="31" spans="2:2" x14ac:dyDescent="0.25">
      <c r="B31" t="s">
        <v>893</v>
      </c>
    </row>
    <row r="32" spans="2:2" x14ac:dyDescent="0.25">
      <c r="B32" t="s">
        <v>894</v>
      </c>
    </row>
    <row r="33" spans="2:2" x14ac:dyDescent="0.25">
      <c r="B33" t="s">
        <v>895</v>
      </c>
    </row>
    <row r="34" spans="2:2" x14ac:dyDescent="0.25">
      <c r="B34" t="s">
        <v>896</v>
      </c>
    </row>
    <row r="35" spans="2:2" x14ac:dyDescent="0.25">
      <c r="B35" t="s">
        <v>897</v>
      </c>
    </row>
    <row r="36" spans="2:2" x14ac:dyDescent="0.25">
      <c r="B36" t="s">
        <v>898</v>
      </c>
    </row>
    <row r="37" spans="2:2" x14ac:dyDescent="0.25">
      <c r="B37" t="s">
        <v>899</v>
      </c>
    </row>
    <row r="38" spans="2:2" x14ac:dyDescent="0.25">
      <c r="B38" t="s">
        <v>900</v>
      </c>
    </row>
    <row r="39" spans="2:2" x14ac:dyDescent="0.25">
      <c r="B39" t="s">
        <v>901</v>
      </c>
    </row>
    <row r="40" spans="2:2" x14ac:dyDescent="0.25">
      <c r="B40" t="s">
        <v>902</v>
      </c>
    </row>
    <row r="41" spans="2:2" x14ac:dyDescent="0.25">
      <c r="B41" t="s">
        <v>903</v>
      </c>
    </row>
    <row r="42" spans="2:2" x14ac:dyDescent="0.25">
      <c r="B42" t="s">
        <v>904</v>
      </c>
    </row>
    <row r="43" spans="2:2" x14ac:dyDescent="0.25">
      <c r="B43" t="s">
        <v>905</v>
      </c>
    </row>
    <row r="44" spans="2:2" x14ac:dyDescent="0.25">
      <c r="B44" t="s">
        <v>906</v>
      </c>
    </row>
    <row r="45" spans="2:2" x14ac:dyDescent="0.25">
      <c r="B45" t="s">
        <v>907</v>
      </c>
    </row>
    <row r="46" spans="2:2" x14ac:dyDescent="0.25">
      <c r="B46" t="s">
        <v>908</v>
      </c>
    </row>
    <row r="47" spans="2:2" x14ac:dyDescent="0.25">
      <c r="B47" t="s">
        <v>909</v>
      </c>
    </row>
    <row r="48" spans="2:2" x14ac:dyDescent="0.25">
      <c r="B48" t="s">
        <v>910</v>
      </c>
    </row>
    <row r="49" spans="2:2" x14ac:dyDescent="0.25">
      <c r="B49" t="s">
        <v>911</v>
      </c>
    </row>
    <row r="50" spans="2:2" x14ac:dyDescent="0.25">
      <c r="B50" t="s">
        <v>912</v>
      </c>
    </row>
    <row r="51" spans="2:2" x14ac:dyDescent="0.25">
      <c r="B51" t="s">
        <v>913</v>
      </c>
    </row>
    <row r="52" spans="2:2" x14ac:dyDescent="0.25">
      <c r="B52" t="s">
        <v>914</v>
      </c>
    </row>
    <row r="53" spans="2:2" x14ac:dyDescent="0.25">
      <c r="B53" t="s">
        <v>915</v>
      </c>
    </row>
    <row r="54" spans="2:2" x14ac:dyDescent="0.25">
      <c r="B54" t="s">
        <v>916</v>
      </c>
    </row>
    <row r="55" spans="2:2" x14ac:dyDescent="0.25">
      <c r="B55" t="s">
        <v>917</v>
      </c>
    </row>
    <row r="56" spans="2:2" x14ac:dyDescent="0.25">
      <c r="B56" t="s">
        <v>918</v>
      </c>
    </row>
    <row r="57" spans="2:2" x14ac:dyDescent="0.25">
      <c r="B57" t="s">
        <v>919</v>
      </c>
    </row>
    <row r="58" spans="2:2" x14ac:dyDescent="0.25">
      <c r="B58" t="s">
        <v>920</v>
      </c>
    </row>
    <row r="59" spans="2:2" x14ac:dyDescent="0.25">
      <c r="B59" t="s">
        <v>921</v>
      </c>
    </row>
    <row r="60" spans="2:2" x14ac:dyDescent="0.25">
      <c r="B60" t="s">
        <v>922</v>
      </c>
    </row>
    <row r="61" spans="2:2" x14ac:dyDescent="0.25">
      <c r="B61" t="s">
        <v>923</v>
      </c>
    </row>
    <row r="62" spans="2:2" x14ac:dyDescent="0.25">
      <c r="B62" t="s">
        <v>924</v>
      </c>
    </row>
    <row r="63" spans="2:2" x14ac:dyDescent="0.25">
      <c r="B63" t="s">
        <v>925</v>
      </c>
    </row>
    <row r="64" spans="2:2" x14ac:dyDescent="0.25">
      <c r="B64" t="s">
        <v>926</v>
      </c>
    </row>
    <row r="65" spans="2:2" x14ac:dyDescent="0.25">
      <c r="B65" t="s">
        <v>927</v>
      </c>
    </row>
    <row r="66" spans="2:2" x14ac:dyDescent="0.25">
      <c r="B66" t="s">
        <v>928</v>
      </c>
    </row>
    <row r="67" spans="2:2" x14ac:dyDescent="0.25">
      <c r="B67" t="s">
        <v>929</v>
      </c>
    </row>
    <row r="68" spans="2:2" x14ac:dyDescent="0.25">
      <c r="B68" t="s">
        <v>930</v>
      </c>
    </row>
    <row r="69" spans="2:2" x14ac:dyDescent="0.25">
      <c r="B69" t="s">
        <v>931</v>
      </c>
    </row>
    <row r="70" spans="2:2" x14ac:dyDescent="0.25">
      <c r="B70" t="s">
        <v>932</v>
      </c>
    </row>
    <row r="71" spans="2:2" x14ac:dyDescent="0.25">
      <c r="B71" t="s">
        <v>933</v>
      </c>
    </row>
    <row r="72" spans="2:2" x14ac:dyDescent="0.25">
      <c r="B72" t="s">
        <v>934</v>
      </c>
    </row>
    <row r="73" spans="2:2" x14ac:dyDescent="0.25">
      <c r="B73" t="s">
        <v>935</v>
      </c>
    </row>
    <row r="74" spans="2:2" x14ac:dyDescent="0.25">
      <c r="B74" t="s">
        <v>936</v>
      </c>
    </row>
    <row r="75" spans="2:2" x14ac:dyDescent="0.25">
      <c r="B75" t="s">
        <v>937</v>
      </c>
    </row>
    <row r="76" spans="2:2" x14ac:dyDescent="0.25">
      <c r="B76" t="s">
        <v>938</v>
      </c>
    </row>
    <row r="77" spans="2:2" x14ac:dyDescent="0.25">
      <c r="B77" t="s">
        <v>939</v>
      </c>
    </row>
    <row r="78" spans="2:2" x14ac:dyDescent="0.25">
      <c r="B78" t="s">
        <v>940</v>
      </c>
    </row>
    <row r="79" spans="2:2" x14ac:dyDescent="0.25">
      <c r="B79" t="s">
        <v>941</v>
      </c>
    </row>
    <row r="80" spans="2:2" x14ac:dyDescent="0.25">
      <c r="B80" t="s">
        <v>942</v>
      </c>
    </row>
    <row r="81" spans="2:2" x14ac:dyDescent="0.25">
      <c r="B81" t="s">
        <v>943</v>
      </c>
    </row>
    <row r="82" spans="2:2" x14ac:dyDescent="0.25">
      <c r="B82" t="s">
        <v>944</v>
      </c>
    </row>
    <row r="83" spans="2:2" x14ac:dyDescent="0.25">
      <c r="B83" t="s">
        <v>945</v>
      </c>
    </row>
    <row r="84" spans="2:2" x14ac:dyDescent="0.25">
      <c r="B84" t="s">
        <v>946</v>
      </c>
    </row>
    <row r="85" spans="2:2" x14ac:dyDescent="0.25">
      <c r="B85" t="s">
        <v>947</v>
      </c>
    </row>
    <row r="86" spans="2:2" x14ac:dyDescent="0.25">
      <c r="B86" t="s">
        <v>948</v>
      </c>
    </row>
    <row r="87" spans="2:2" x14ac:dyDescent="0.25">
      <c r="B87" t="s">
        <v>949</v>
      </c>
    </row>
    <row r="88" spans="2:2" x14ac:dyDescent="0.25">
      <c r="B88" t="s">
        <v>950</v>
      </c>
    </row>
    <row r="89" spans="2:2" x14ac:dyDescent="0.25">
      <c r="B89" t="s">
        <v>951</v>
      </c>
    </row>
    <row r="90" spans="2:2" x14ac:dyDescent="0.25">
      <c r="B90" t="s">
        <v>952</v>
      </c>
    </row>
    <row r="91" spans="2:2" x14ac:dyDescent="0.25">
      <c r="B91" t="s">
        <v>953</v>
      </c>
    </row>
    <row r="92" spans="2:2" x14ac:dyDescent="0.25">
      <c r="B92" t="s">
        <v>954</v>
      </c>
    </row>
    <row r="93" spans="2:2" x14ac:dyDescent="0.25">
      <c r="B93" t="s">
        <v>955</v>
      </c>
    </row>
    <row r="94" spans="2:2" x14ac:dyDescent="0.25">
      <c r="B94" t="s">
        <v>956</v>
      </c>
    </row>
    <row r="95" spans="2:2" x14ac:dyDescent="0.25">
      <c r="B95" t="s">
        <v>957</v>
      </c>
    </row>
    <row r="96" spans="2:2" x14ac:dyDescent="0.25">
      <c r="B96" t="s">
        <v>958</v>
      </c>
    </row>
    <row r="97" spans="2:2" x14ac:dyDescent="0.25">
      <c r="B97" t="s">
        <v>959</v>
      </c>
    </row>
    <row r="98" spans="2:2" x14ac:dyDescent="0.25">
      <c r="B98" t="s">
        <v>960</v>
      </c>
    </row>
    <row r="99" spans="2:2" x14ac:dyDescent="0.25">
      <c r="B99" t="s">
        <v>961</v>
      </c>
    </row>
    <row r="100" spans="2:2" x14ac:dyDescent="0.25">
      <c r="B100" t="s">
        <v>962</v>
      </c>
    </row>
    <row r="101" spans="2:2" x14ac:dyDescent="0.25">
      <c r="B101" t="s">
        <v>963</v>
      </c>
    </row>
    <row r="102" spans="2:2" x14ac:dyDescent="0.25">
      <c r="B102" t="s">
        <v>964</v>
      </c>
    </row>
    <row r="103" spans="2:2" x14ac:dyDescent="0.25">
      <c r="B103" t="s">
        <v>965</v>
      </c>
    </row>
    <row r="104" spans="2:2" x14ac:dyDescent="0.25">
      <c r="B104" t="s">
        <v>966</v>
      </c>
    </row>
    <row r="105" spans="2:2" x14ac:dyDescent="0.25">
      <c r="B105" t="s">
        <v>967</v>
      </c>
    </row>
    <row r="106" spans="2:2" x14ac:dyDescent="0.25">
      <c r="B106" t="s">
        <v>968</v>
      </c>
    </row>
    <row r="107" spans="2:2" x14ac:dyDescent="0.25">
      <c r="B107" t="s">
        <v>969</v>
      </c>
    </row>
    <row r="108" spans="2:2" x14ac:dyDescent="0.25">
      <c r="B108" t="s">
        <v>970</v>
      </c>
    </row>
    <row r="109" spans="2:2" x14ac:dyDescent="0.25">
      <c r="B109" t="s">
        <v>971</v>
      </c>
    </row>
    <row r="110" spans="2:2" x14ac:dyDescent="0.25">
      <c r="B110" t="s">
        <v>972</v>
      </c>
    </row>
    <row r="111" spans="2:2" x14ac:dyDescent="0.25">
      <c r="B111" t="s">
        <v>973</v>
      </c>
    </row>
    <row r="112" spans="2:2" x14ac:dyDescent="0.25">
      <c r="B112" t="s">
        <v>974</v>
      </c>
    </row>
    <row r="113" spans="2:2" x14ac:dyDescent="0.25">
      <c r="B113" t="s">
        <v>975</v>
      </c>
    </row>
    <row r="114" spans="2:2" x14ac:dyDescent="0.25">
      <c r="B114" t="s">
        <v>976</v>
      </c>
    </row>
    <row r="115" spans="2:2" x14ac:dyDescent="0.25">
      <c r="B115" t="s">
        <v>977</v>
      </c>
    </row>
    <row r="116" spans="2:2" x14ac:dyDescent="0.25">
      <c r="B116" t="s">
        <v>978</v>
      </c>
    </row>
    <row r="117" spans="2:2" x14ac:dyDescent="0.25">
      <c r="B117" t="s">
        <v>979</v>
      </c>
    </row>
    <row r="118" spans="2:2" x14ac:dyDescent="0.25">
      <c r="B118" t="s">
        <v>980</v>
      </c>
    </row>
    <row r="119" spans="2:2" x14ac:dyDescent="0.25">
      <c r="B119" t="s">
        <v>981</v>
      </c>
    </row>
    <row r="120" spans="2:2" x14ac:dyDescent="0.25">
      <c r="B120" t="s">
        <v>982</v>
      </c>
    </row>
    <row r="121" spans="2:2" x14ac:dyDescent="0.25">
      <c r="B121" t="s">
        <v>983</v>
      </c>
    </row>
    <row r="122" spans="2:2" x14ac:dyDescent="0.25">
      <c r="B122" t="s">
        <v>984</v>
      </c>
    </row>
    <row r="123" spans="2:2" x14ac:dyDescent="0.25">
      <c r="B123" t="s">
        <v>985</v>
      </c>
    </row>
    <row r="124" spans="2:2" x14ac:dyDescent="0.25">
      <c r="B124" t="s">
        <v>986</v>
      </c>
    </row>
    <row r="125" spans="2:2" x14ac:dyDescent="0.25">
      <c r="B125" t="s">
        <v>987</v>
      </c>
    </row>
    <row r="126" spans="2:2" x14ac:dyDescent="0.25">
      <c r="B126" t="s">
        <v>988</v>
      </c>
    </row>
    <row r="127" spans="2:2" x14ac:dyDescent="0.25">
      <c r="B127" t="s">
        <v>989</v>
      </c>
    </row>
    <row r="128" spans="2:2" x14ac:dyDescent="0.25">
      <c r="B128" t="s">
        <v>990</v>
      </c>
    </row>
    <row r="129" spans="2:2" x14ac:dyDescent="0.25">
      <c r="B129" t="s">
        <v>991</v>
      </c>
    </row>
    <row r="130" spans="2:2" x14ac:dyDescent="0.25">
      <c r="B130" t="s">
        <v>992</v>
      </c>
    </row>
    <row r="131" spans="2:2" x14ac:dyDescent="0.25">
      <c r="B131" t="s">
        <v>993</v>
      </c>
    </row>
    <row r="132" spans="2:2" x14ac:dyDescent="0.25">
      <c r="B132" t="s">
        <v>994</v>
      </c>
    </row>
    <row r="133" spans="2:2" x14ac:dyDescent="0.25">
      <c r="B133" t="s">
        <v>995</v>
      </c>
    </row>
    <row r="134" spans="2:2" x14ac:dyDescent="0.25">
      <c r="B134" t="s">
        <v>996</v>
      </c>
    </row>
    <row r="135" spans="2:2" x14ac:dyDescent="0.25">
      <c r="B135" t="s">
        <v>997</v>
      </c>
    </row>
    <row r="136" spans="2:2" x14ac:dyDescent="0.25">
      <c r="B136" t="s">
        <v>998</v>
      </c>
    </row>
    <row r="137" spans="2:2" x14ac:dyDescent="0.25">
      <c r="B137" t="s">
        <v>999</v>
      </c>
    </row>
    <row r="138" spans="2:2" x14ac:dyDescent="0.25">
      <c r="B138" t="s">
        <v>1000</v>
      </c>
    </row>
    <row r="139" spans="2:2" x14ac:dyDescent="0.25">
      <c r="B139" t="s">
        <v>1001</v>
      </c>
    </row>
    <row r="140" spans="2:2" x14ac:dyDescent="0.25">
      <c r="B140" t="s">
        <v>1002</v>
      </c>
    </row>
    <row r="141" spans="2:2" x14ac:dyDescent="0.25">
      <c r="B141" t="s">
        <v>1003</v>
      </c>
    </row>
    <row r="142" spans="2:2" x14ac:dyDescent="0.25">
      <c r="B142" t="s">
        <v>1004</v>
      </c>
    </row>
    <row r="143" spans="2:2" x14ac:dyDescent="0.25">
      <c r="B143" t="s">
        <v>1005</v>
      </c>
    </row>
    <row r="144" spans="2:2" x14ac:dyDescent="0.25">
      <c r="B144" t="s">
        <v>1006</v>
      </c>
    </row>
    <row r="145" spans="2:2" x14ac:dyDescent="0.25">
      <c r="B145" t="s">
        <v>1007</v>
      </c>
    </row>
    <row r="146" spans="2:2" x14ac:dyDescent="0.25">
      <c r="B146" t="s">
        <v>1008</v>
      </c>
    </row>
    <row r="147" spans="2:2" x14ac:dyDescent="0.25">
      <c r="B147" t="s">
        <v>1009</v>
      </c>
    </row>
    <row r="148" spans="2:2" x14ac:dyDescent="0.25">
      <c r="B148" t="s">
        <v>1010</v>
      </c>
    </row>
    <row r="149" spans="2:2" x14ac:dyDescent="0.25">
      <c r="B149" t="s">
        <v>1011</v>
      </c>
    </row>
    <row r="150" spans="2:2" x14ac:dyDescent="0.25">
      <c r="B150" t="s">
        <v>1012</v>
      </c>
    </row>
    <row r="151" spans="2:2" x14ac:dyDescent="0.25">
      <c r="B151" t="s">
        <v>1013</v>
      </c>
    </row>
    <row r="152" spans="2:2" x14ac:dyDescent="0.25">
      <c r="B152" t="s">
        <v>1014</v>
      </c>
    </row>
    <row r="153" spans="2:2" x14ac:dyDescent="0.25">
      <c r="B153" t="s">
        <v>1015</v>
      </c>
    </row>
    <row r="154" spans="2:2" x14ac:dyDescent="0.25">
      <c r="B154" t="s">
        <v>1016</v>
      </c>
    </row>
    <row r="155" spans="2:2" x14ac:dyDescent="0.25">
      <c r="B155" t="s">
        <v>1017</v>
      </c>
    </row>
    <row r="156" spans="2:2" x14ac:dyDescent="0.25">
      <c r="B156" t="s">
        <v>1018</v>
      </c>
    </row>
    <row r="157" spans="2:2" x14ac:dyDescent="0.25">
      <c r="B157" t="s">
        <v>1019</v>
      </c>
    </row>
    <row r="158" spans="2:2" x14ac:dyDescent="0.25">
      <c r="B158" t="s">
        <v>1020</v>
      </c>
    </row>
    <row r="159" spans="2:2" x14ac:dyDescent="0.25">
      <c r="B159" t="s">
        <v>1021</v>
      </c>
    </row>
    <row r="160" spans="2:2" x14ac:dyDescent="0.25">
      <c r="B160" t="s">
        <v>1022</v>
      </c>
    </row>
    <row r="161" spans="2:2" x14ac:dyDescent="0.25">
      <c r="B161" t="s">
        <v>1023</v>
      </c>
    </row>
    <row r="162" spans="2:2" x14ac:dyDescent="0.25">
      <c r="B162" t="s">
        <v>1024</v>
      </c>
    </row>
    <row r="163" spans="2:2" x14ac:dyDescent="0.25">
      <c r="B163" t="s">
        <v>1025</v>
      </c>
    </row>
    <row r="164" spans="2:2" x14ac:dyDescent="0.25">
      <c r="B164" t="s">
        <v>1026</v>
      </c>
    </row>
    <row r="165" spans="2:2" x14ac:dyDescent="0.25">
      <c r="B165" t="s">
        <v>1027</v>
      </c>
    </row>
    <row r="166" spans="2:2" x14ac:dyDescent="0.25">
      <c r="B166" t="s">
        <v>1028</v>
      </c>
    </row>
    <row r="167" spans="2:2" x14ac:dyDescent="0.25">
      <c r="B167" t="s">
        <v>1029</v>
      </c>
    </row>
    <row r="168" spans="2:2" x14ac:dyDescent="0.25">
      <c r="B168" t="s">
        <v>1030</v>
      </c>
    </row>
    <row r="169" spans="2:2" x14ac:dyDescent="0.25">
      <c r="B169" t="s">
        <v>1031</v>
      </c>
    </row>
    <row r="170" spans="2:2" x14ac:dyDescent="0.25">
      <c r="B170" t="s">
        <v>1032</v>
      </c>
    </row>
    <row r="171" spans="2:2" x14ac:dyDescent="0.25">
      <c r="B171" t="s">
        <v>1033</v>
      </c>
    </row>
    <row r="172" spans="2:2" x14ac:dyDescent="0.25">
      <c r="B172" t="s">
        <v>1034</v>
      </c>
    </row>
    <row r="173" spans="2:2" x14ac:dyDescent="0.25">
      <c r="B173" t="s">
        <v>1035</v>
      </c>
    </row>
    <row r="174" spans="2:2" x14ac:dyDescent="0.25">
      <c r="B174" t="s">
        <v>1036</v>
      </c>
    </row>
    <row r="175" spans="2:2" x14ac:dyDescent="0.25">
      <c r="B175" t="s">
        <v>1037</v>
      </c>
    </row>
    <row r="176" spans="2:2" x14ac:dyDescent="0.25">
      <c r="B176" t="s">
        <v>1038</v>
      </c>
    </row>
    <row r="177" spans="2:2" x14ac:dyDescent="0.25">
      <c r="B177" t="s">
        <v>1039</v>
      </c>
    </row>
    <row r="178" spans="2:2" x14ac:dyDescent="0.25">
      <c r="B178" t="s">
        <v>1040</v>
      </c>
    </row>
    <row r="179" spans="2:2" x14ac:dyDescent="0.25">
      <c r="B179" t="s">
        <v>1041</v>
      </c>
    </row>
    <row r="180" spans="2:2" x14ac:dyDescent="0.25">
      <c r="B180" t="s">
        <v>1042</v>
      </c>
    </row>
    <row r="181" spans="2:2" x14ac:dyDescent="0.25">
      <c r="B181" t="s">
        <v>1043</v>
      </c>
    </row>
    <row r="182" spans="2:2" x14ac:dyDescent="0.25">
      <c r="B182" t="s">
        <v>1044</v>
      </c>
    </row>
    <row r="183" spans="2:2" x14ac:dyDescent="0.25">
      <c r="B183" t="s">
        <v>1045</v>
      </c>
    </row>
    <row r="184" spans="2:2" x14ac:dyDescent="0.25">
      <c r="B184" t="s">
        <v>1046</v>
      </c>
    </row>
    <row r="185" spans="2:2" x14ac:dyDescent="0.25">
      <c r="B185" t="s">
        <v>1047</v>
      </c>
    </row>
    <row r="186" spans="2:2" x14ac:dyDescent="0.25">
      <c r="B186" t="s">
        <v>1048</v>
      </c>
    </row>
    <row r="187" spans="2:2" x14ac:dyDescent="0.25">
      <c r="B187" t="s">
        <v>1049</v>
      </c>
    </row>
    <row r="188" spans="2:2" x14ac:dyDescent="0.25">
      <c r="B188" t="s">
        <v>1050</v>
      </c>
    </row>
    <row r="189" spans="2:2" x14ac:dyDescent="0.25">
      <c r="B189" t="s">
        <v>1051</v>
      </c>
    </row>
    <row r="190" spans="2:2" x14ac:dyDescent="0.25">
      <c r="B190" t="s">
        <v>1052</v>
      </c>
    </row>
    <row r="191" spans="2:2" x14ac:dyDescent="0.25">
      <c r="B191" t="s">
        <v>1053</v>
      </c>
    </row>
    <row r="192" spans="2:2" x14ac:dyDescent="0.25">
      <c r="B192" t="s">
        <v>1054</v>
      </c>
    </row>
    <row r="193" spans="2:2" x14ac:dyDescent="0.25">
      <c r="B193" t="s">
        <v>1055</v>
      </c>
    </row>
    <row r="194" spans="2:2" x14ac:dyDescent="0.25">
      <c r="B194" t="s">
        <v>1056</v>
      </c>
    </row>
    <row r="195" spans="2:2" x14ac:dyDescent="0.25">
      <c r="B195" t="s">
        <v>1057</v>
      </c>
    </row>
    <row r="196" spans="2:2" x14ac:dyDescent="0.25">
      <c r="B196" t="s">
        <v>1058</v>
      </c>
    </row>
    <row r="197" spans="2:2" x14ac:dyDescent="0.25">
      <c r="B197" t="s">
        <v>1059</v>
      </c>
    </row>
    <row r="198" spans="2:2" x14ac:dyDescent="0.25">
      <c r="B198" t="s">
        <v>1060</v>
      </c>
    </row>
    <row r="199" spans="2:2" x14ac:dyDescent="0.25">
      <c r="B199" t="s">
        <v>1061</v>
      </c>
    </row>
    <row r="200" spans="2:2" x14ac:dyDescent="0.25">
      <c r="B200" t="s">
        <v>1062</v>
      </c>
    </row>
    <row r="201" spans="2:2" x14ac:dyDescent="0.25">
      <c r="B201" t="s">
        <v>1063</v>
      </c>
    </row>
    <row r="202" spans="2:2" x14ac:dyDescent="0.25">
      <c r="B202" t="s">
        <v>1064</v>
      </c>
    </row>
    <row r="203" spans="2:2" x14ac:dyDescent="0.25">
      <c r="B203" t="s">
        <v>1065</v>
      </c>
    </row>
    <row r="204" spans="2:2" x14ac:dyDescent="0.25">
      <c r="B204" t="s">
        <v>1066</v>
      </c>
    </row>
    <row r="205" spans="2:2" x14ac:dyDescent="0.25">
      <c r="B205" t="s">
        <v>1067</v>
      </c>
    </row>
    <row r="206" spans="2:2" x14ac:dyDescent="0.25">
      <c r="B206" t="s">
        <v>1068</v>
      </c>
    </row>
    <row r="207" spans="2:2" x14ac:dyDescent="0.25">
      <c r="B207" t="s">
        <v>1069</v>
      </c>
    </row>
    <row r="209" spans="2:2" x14ac:dyDescent="0.25">
      <c r="B209" t="s">
        <v>1070</v>
      </c>
    </row>
    <row r="210" spans="2:2" x14ac:dyDescent="0.25">
      <c r="B210" t="s">
        <v>1071</v>
      </c>
    </row>
    <row r="211" spans="2:2" x14ac:dyDescent="0.25">
      <c r="B211" t="s">
        <v>1072</v>
      </c>
    </row>
    <row r="213" spans="2:2" x14ac:dyDescent="0.25">
      <c r="B213" t="s">
        <v>1073</v>
      </c>
    </row>
    <row r="214" spans="2:2" x14ac:dyDescent="0.25">
      <c r="B214" t="s">
        <v>1074</v>
      </c>
    </row>
    <row r="215" spans="2:2" x14ac:dyDescent="0.25">
      <c r="B215" t="s">
        <v>1075</v>
      </c>
    </row>
    <row r="216" spans="2:2" x14ac:dyDescent="0.25">
      <c r="B216" t="s">
        <v>1076</v>
      </c>
    </row>
    <row r="217" spans="2:2" x14ac:dyDescent="0.25">
      <c r="B217" t="s">
        <v>1077</v>
      </c>
    </row>
    <row r="218" spans="2:2" x14ac:dyDescent="0.25">
      <c r="B218" t="s">
        <v>1078</v>
      </c>
    </row>
    <row r="219" spans="2:2" x14ac:dyDescent="0.25">
      <c r="B219" t="s">
        <v>1079</v>
      </c>
    </row>
    <row r="220" spans="2:2" x14ac:dyDescent="0.25">
      <c r="B220" t="s">
        <v>1080</v>
      </c>
    </row>
    <row r="221" spans="2:2" x14ac:dyDescent="0.25">
      <c r="B221" t="s">
        <v>1081</v>
      </c>
    </row>
    <row r="222" spans="2:2" x14ac:dyDescent="0.25">
      <c r="B222" t="s">
        <v>1082</v>
      </c>
    </row>
    <row r="223" spans="2:2" x14ac:dyDescent="0.25">
      <c r="B223" t="s">
        <v>1083</v>
      </c>
    </row>
    <row r="224" spans="2:2" x14ac:dyDescent="0.25">
      <c r="B224" t="s">
        <v>1084</v>
      </c>
    </row>
    <row r="225" spans="2:2" x14ac:dyDescent="0.25">
      <c r="B225" t="s">
        <v>1085</v>
      </c>
    </row>
    <row r="226" spans="2:2" x14ac:dyDescent="0.25">
      <c r="B226" t="s">
        <v>1086</v>
      </c>
    </row>
    <row r="227" spans="2:2" x14ac:dyDescent="0.25">
      <c r="B227" t="s">
        <v>1087</v>
      </c>
    </row>
    <row r="228" spans="2:2" x14ac:dyDescent="0.25">
      <c r="B228" t="s">
        <v>1088</v>
      </c>
    </row>
    <row r="229" spans="2:2" x14ac:dyDescent="0.25">
      <c r="B229" t="s">
        <v>1089</v>
      </c>
    </row>
    <row r="230" spans="2:2" x14ac:dyDescent="0.25">
      <c r="B230" t="s">
        <v>1090</v>
      </c>
    </row>
    <row r="231" spans="2:2" x14ac:dyDescent="0.25">
      <c r="B231" t="s">
        <v>1091</v>
      </c>
    </row>
    <row r="232" spans="2:2" x14ac:dyDescent="0.25">
      <c r="B232" t="s">
        <v>1092</v>
      </c>
    </row>
    <row r="233" spans="2:2" x14ac:dyDescent="0.25">
      <c r="B233" t="s">
        <v>1093</v>
      </c>
    </row>
    <row r="234" spans="2:2" x14ac:dyDescent="0.25">
      <c r="B234" t="s">
        <v>1094</v>
      </c>
    </row>
    <row r="235" spans="2:2" x14ac:dyDescent="0.25">
      <c r="B235" t="s">
        <v>1095</v>
      </c>
    </row>
    <row r="236" spans="2:2" x14ac:dyDescent="0.25">
      <c r="B236" t="s">
        <v>1096</v>
      </c>
    </row>
    <row r="237" spans="2:2" x14ac:dyDescent="0.25">
      <c r="B237" t="s">
        <v>1097</v>
      </c>
    </row>
    <row r="238" spans="2:2" x14ac:dyDescent="0.25">
      <c r="B238" t="s">
        <v>1098</v>
      </c>
    </row>
    <row r="240" spans="2:2" x14ac:dyDescent="0.25">
      <c r="B240" t="s">
        <v>1099</v>
      </c>
    </row>
    <row r="241" spans="2:2" x14ac:dyDescent="0.25">
      <c r="B241" t="s">
        <v>1100</v>
      </c>
    </row>
    <row r="242" spans="2:2" x14ac:dyDescent="0.25">
      <c r="B242" t="s">
        <v>1101</v>
      </c>
    </row>
    <row r="244" spans="2:2" x14ac:dyDescent="0.25">
      <c r="B244" t="s">
        <v>1102</v>
      </c>
    </row>
    <row r="245" spans="2:2" x14ac:dyDescent="0.25">
      <c r="B245" t="s">
        <v>1103</v>
      </c>
    </row>
    <row r="246" spans="2:2" x14ac:dyDescent="0.25">
      <c r="B246" t="s">
        <v>1104</v>
      </c>
    </row>
    <row r="247" spans="2:2" x14ac:dyDescent="0.25">
      <c r="B247" t="s">
        <v>1105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B1733-4F11-4C05-B6AC-EEA56B1AFE86}">
  <dimension ref="B2:B245"/>
  <sheetViews>
    <sheetView topLeftCell="A238" workbookViewId="0">
      <selection activeCell="B244" sqref="B244"/>
    </sheetView>
  </sheetViews>
  <sheetFormatPr baseColWidth="10" defaultRowHeight="15" x14ac:dyDescent="0.25"/>
  <cols>
    <col min="2" max="2" width="173" customWidth="1"/>
  </cols>
  <sheetData>
    <row r="2" spans="2:2" x14ac:dyDescent="0.25">
      <c r="B2" t="s">
        <v>367</v>
      </c>
    </row>
    <row r="3" spans="2:2" x14ac:dyDescent="0.25">
      <c r="B3" t="s">
        <v>368</v>
      </c>
    </row>
    <row r="4" spans="2:2" x14ac:dyDescent="0.25">
      <c r="B4" t="s">
        <v>369</v>
      </c>
    </row>
    <row r="5" spans="2:2" x14ac:dyDescent="0.25">
      <c r="B5" t="s">
        <v>370</v>
      </c>
    </row>
    <row r="6" spans="2:2" x14ac:dyDescent="0.25">
      <c r="B6" t="s">
        <v>371</v>
      </c>
    </row>
    <row r="7" spans="2:2" x14ac:dyDescent="0.25">
      <c r="B7" t="s">
        <v>372</v>
      </c>
    </row>
    <row r="8" spans="2:2" x14ac:dyDescent="0.25">
      <c r="B8" t="s">
        <v>373</v>
      </c>
    </row>
    <row r="9" spans="2:2" x14ac:dyDescent="0.25">
      <c r="B9" t="s">
        <v>374</v>
      </c>
    </row>
    <row r="10" spans="2:2" x14ac:dyDescent="0.25">
      <c r="B10" t="s">
        <v>375</v>
      </c>
    </row>
    <row r="11" spans="2:2" x14ac:dyDescent="0.25">
      <c r="B11" t="s">
        <v>376</v>
      </c>
    </row>
    <row r="12" spans="2:2" x14ac:dyDescent="0.25">
      <c r="B12" t="s">
        <v>377</v>
      </c>
    </row>
    <row r="13" spans="2:2" x14ac:dyDescent="0.25">
      <c r="B13" t="s">
        <v>378</v>
      </c>
    </row>
    <row r="14" spans="2:2" x14ac:dyDescent="0.25">
      <c r="B14" t="s">
        <v>379</v>
      </c>
    </row>
    <row r="15" spans="2:2" x14ac:dyDescent="0.25">
      <c r="B15" t="s">
        <v>380</v>
      </c>
    </row>
    <row r="16" spans="2:2" x14ac:dyDescent="0.25">
      <c r="B16" t="s">
        <v>381</v>
      </c>
    </row>
    <row r="17" spans="2:2" x14ac:dyDescent="0.25">
      <c r="B17" t="s">
        <v>382</v>
      </c>
    </row>
    <row r="18" spans="2:2" x14ac:dyDescent="0.25">
      <c r="B18" t="s">
        <v>383</v>
      </c>
    </row>
    <row r="19" spans="2:2" x14ac:dyDescent="0.25">
      <c r="B19" t="s">
        <v>384</v>
      </c>
    </row>
    <row r="20" spans="2:2" x14ac:dyDescent="0.25">
      <c r="B20" t="s">
        <v>385</v>
      </c>
    </row>
    <row r="21" spans="2:2" x14ac:dyDescent="0.25">
      <c r="B21" t="s">
        <v>386</v>
      </c>
    </row>
    <row r="22" spans="2:2" x14ac:dyDescent="0.25">
      <c r="B22" t="s">
        <v>387</v>
      </c>
    </row>
    <row r="23" spans="2:2" x14ac:dyDescent="0.25">
      <c r="B23" t="s">
        <v>388</v>
      </c>
    </row>
    <row r="24" spans="2:2" x14ac:dyDescent="0.25">
      <c r="B24" t="s">
        <v>389</v>
      </c>
    </row>
    <row r="25" spans="2:2" x14ac:dyDescent="0.25">
      <c r="B25" t="s">
        <v>390</v>
      </c>
    </row>
    <row r="26" spans="2:2" x14ac:dyDescent="0.25">
      <c r="B26" t="s">
        <v>391</v>
      </c>
    </row>
    <row r="27" spans="2:2" x14ac:dyDescent="0.25">
      <c r="B27" t="s">
        <v>392</v>
      </c>
    </row>
    <row r="28" spans="2:2" x14ac:dyDescent="0.25">
      <c r="B28" t="s">
        <v>393</v>
      </c>
    </row>
    <row r="29" spans="2:2" x14ac:dyDescent="0.25">
      <c r="B29" t="s">
        <v>394</v>
      </c>
    </row>
    <row r="30" spans="2:2" x14ac:dyDescent="0.25">
      <c r="B30" t="s">
        <v>395</v>
      </c>
    </row>
    <row r="31" spans="2:2" x14ac:dyDescent="0.25">
      <c r="B31" t="s">
        <v>396</v>
      </c>
    </row>
    <row r="32" spans="2:2" x14ac:dyDescent="0.25">
      <c r="B32" t="s">
        <v>397</v>
      </c>
    </row>
    <row r="33" spans="2:2" x14ac:dyDescent="0.25">
      <c r="B33" t="s">
        <v>398</v>
      </c>
    </row>
    <row r="34" spans="2:2" x14ac:dyDescent="0.25">
      <c r="B34" t="s">
        <v>399</v>
      </c>
    </row>
    <row r="35" spans="2:2" x14ac:dyDescent="0.25">
      <c r="B35" t="s">
        <v>400</v>
      </c>
    </row>
    <row r="36" spans="2:2" x14ac:dyDescent="0.25">
      <c r="B36" t="s">
        <v>401</v>
      </c>
    </row>
    <row r="37" spans="2:2" x14ac:dyDescent="0.25">
      <c r="B37" t="s">
        <v>402</v>
      </c>
    </row>
    <row r="38" spans="2:2" x14ac:dyDescent="0.25">
      <c r="B38" t="s">
        <v>403</v>
      </c>
    </row>
    <row r="39" spans="2:2" x14ac:dyDescent="0.25">
      <c r="B39" t="s">
        <v>404</v>
      </c>
    </row>
    <row r="40" spans="2:2" x14ac:dyDescent="0.25">
      <c r="B40" t="s">
        <v>405</v>
      </c>
    </row>
    <row r="41" spans="2:2" x14ac:dyDescent="0.25">
      <c r="B41" t="s">
        <v>406</v>
      </c>
    </row>
    <row r="42" spans="2:2" x14ac:dyDescent="0.25">
      <c r="B42" t="s">
        <v>407</v>
      </c>
    </row>
    <row r="43" spans="2:2" x14ac:dyDescent="0.25">
      <c r="B43" t="s">
        <v>408</v>
      </c>
    </row>
    <row r="44" spans="2:2" x14ac:dyDescent="0.25">
      <c r="B44" t="s">
        <v>409</v>
      </c>
    </row>
    <row r="45" spans="2:2" x14ac:dyDescent="0.25">
      <c r="B45" t="s">
        <v>410</v>
      </c>
    </row>
    <row r="46" spans="2:2" x14ac:dyDescent="0.25">
      <c r="B46" t="s">
        <v>411</v>
      </c>
    </row>
    <row r="47" spans="2:2" x14ac:dyDescent="0.25">
      <c r="B47" t="s">
        <v>412</v>
      </c>
    </row>
    <row r="48" spans="2:2" x14ac:dyDescent="0.25">
      <c r="B48" t="s">
        <v>413</v>
      </c>
    </row>
    <row r="49" spans="2:2" x14ac:dyDescent="0.25">
      <c r="B49" t="s">
        <v>414</v>
      </c>
    </row>
    <row r="50" spans="2:2" x14ac:dyDescent="0.25">
      <c r="B50" t="s">
        <v>415</v>
      </c>
    </row>
    <row r="51" spans="2:2" x14ac:dyDescent="0.25">
      <c r="B51" t="s">
        <v>416</v>
      </c>
    </row>
    <row r="52" spans="2:2" x14ac:dyDescent="0.25">
      <c r="B52" t="s">
        <v>417</v>
      </c>
    </row>
    <row r="53" spans="2:2" x14ac:dyDescent="0.25">
      <c r="B53" t="s">
        <v>418</v>
      </c>
    </row>
    <row r="54" spans="2:2" x14ac:dyDescent="0.25">
      <c r="B54" t="s">
        <v>419</v>
      </c>
    </row>
    <row r="55" spans="2:2" x14ac:dyDescent="0.25">
      <c r="B55" t="s">
        <v>420</v>
      </c>
    </row>
    <row r="56" spans="2:2" x14ac:dyDescent="0.25">
      <c r="B56" t="s">
        <v>421</v>
      </c>
    </row>
    <row r="57" spans="2:2" x14ac:dyDescent="0.25">
      <c r="B57" t="s">
        <v>422</v>
      </c>
    </row>
    <row r="58" spans="2:2" x14ac:dyDescent="0.25">
      <c r="B58" t="s">
        <v>423</v>
      </c>
    </row>
    <row r="59" spans="2:2" x14ac:dyDescent="0.25">
      <c r="B59" t="s">
        <v>424</v>
      </c>
    </row>
    <row r="60" spans="2:2" x14ac:dyDescent="0.25">
      <c r="B60" t="s">
        <v>425</v>
      </c>
    </row>
    <row r="61" spans="2:2" x14ac:dyDescent="0.25">
      <c r="B61" t="s">
        <v>426</v>
      </c>
    </row>
    <row r="62" spans="2:2" x14ac:dyDescent="0.25">
      <c r="B62" t="s">
        <v>427</v>
      </c>
    </row>
    <row r="63" spans="2:2" x14ac:dyDescent="0.25">
      <c r="B63" t="s">
        <v>428</v>
      </c>
    </row>
    <row r="64" spans="2:2" x14ac:dyDescent="0.25">
      <c r="B64" t="s">
        <v>429</v>
      </c>
    </row>
    <row r="65" spans="2:2" x14ac:dyDescent="0.25">
      <c r="B65" t="s">
        <v>430</v>
      </c>
    </row>
    <row r="66" spans="2:2" x14ac:dyDescent="0.25">
      <c r="B66" t="s">
        <v>431</v>
      </c>
    </row>
    <row r="67" spans="2:2" x14ac:dyDescent="0.25">
      <c r="B67" t="s">
        <v>432</v>
      </c>
    </row>
    <row r="68" spans="2:2" x14ac:dyDescent="0.25">
      <c r="B68" t="s">
        <v>433</v>
      </c>
    </row>
    <row r="69" spans="2:2" x14ac:dyDescent="0.25">
      <c r="B69" t="s">
        <v>434</v>
      </c>
    </row>
    <row r="70" spans="2:2" x14ac:dyDescent="0.25">
      <c r="B70" t="s">
        <v>435</v>
      </c>
    </row>
    <row r="71" spans="2:2" x14ac:dyDescent="0.25">
      <c r="B71" t="s">
        <v>436</v>
      </c>
    </row>
    <row r="72" spans="2:2" x14ac:dyDescent="0.25">
      <c r="B72" t="s">
        <v>437</v>
      </c>
    </row>
    <row r="73" spans="2:2" x14ac:dyDescent="0.25">
      <c r="B73" t="s">
        <v>438</v>
      </c>
    </row>
    <row r="74" spans="2:2" x14ac:dyDescent="0.25">
      <c r="B74" t="s">
        <v>439</v>
      </c>
    </row>
    <row r="75" spans="2:2" x14ac:dyDescent="0.25">
      <c r="B75" t="s">
        <v>440</v>
      </c>
    </row>
    <row r="76" spans="2:2" x14ac:dyDescent="0.25">
      <c r="B76" t="s">
        <v>441</v>
      </c>
    </row>
    <row r="77" spans="2:2" x14ac:dyDescent="0.25">
      <c r="B77" t="s">
        <v>442</v>
      </c>
    </row>
    <row r="78" spans="2:2" x14ac:dyDescent="0.25">
      <c r="B78" t="s">
        <v>443</v>
      </c>
    </row>
    <row r="79" spans="2:2" x14ac:dyDescent="0.25">
      <c r="B79" t="s">
        <v>444</v>
      </c>
    </row>
    <row r="80" spans="2:2" x14ac:dyDescent="0.25">
      <c r="B80" t="s">
        <v>445</v>
      </c>
    </row>
    <row r="81" spans="2:2" x14ac:dyDescent="0.25">
      <c r="B81" t="s">
        <v>446</v>
      </c>
    </row>
    <row r="82" spans="2:2" x14ac:dyDescent="0.25">
      <c r="B82" t="s">
        <v>447</v>
      </c>
    </row>
    <row r="83" spans="2:2" x14ac:dyDescent="0.25">
      <c r="B83" t="s">
        <v>448</v>
      </c>
    </row>
    <row r="84" spans="2:2" x14ac:dyDescent="0.25">
      <c r="B84" t="s">
        <v>449</v>
      </c>
    </row>
    <row r="85" spans="2:2" x14ac:dyDescent="0.25">
      <c r="B85" t="s">
        <v>450</v>
      </c>
    </row>
    <row r="86" spans="2:2" x14ac:dyDescent="0.25">
      <c r="B86" t="s">
        <v>451</v>
      </c>
    </row>
    <row r="87" spans="2:2" x14ac:dyDescent="0.25">
      <c r="B87" t="s">
        <v>452</v>
      </c>
    </row>
    <row r="88" spans="2:2" x14ac:dyDescent="0.25">
      <c r="B88" t="s">
        <v>453</v>
      </c>
    </row>
    <row r="89" spans="2:2" x14ac:dyDescent="0.25">
      <c r="B89" t="s">
        <v>454</v>
      </c>
    </row>
    <row r="90" spans="2:2" x14ac:dyDescent="0.25">
      <c r="B90" t="s">
        <v>455</v>
      </c>
    </row>
    <row r="91" spans="2:2" x14ac:dyDescent="0.25">
      <c r="B91" t="s">
        <v>456</v>
      </c>
    </row>
    <row r="92" spans="2:2" x14ac:dyDescent="0.25">
      <c r="B92" t="s">
        <v>457</v>
      </c>
    </row>
    <row r="93" spans="2:2" x14ac:dyDescent="0.25">
      <c r="B93" t="s">
        <v>458</v>
      </c>
    </row>
    <row r="94" spans="2:2" x14ac:dyDescent="0.25">
      <c r="B94" t="s">
        <v>459</v>
      </c>
    </row>
    <row r="95" spans="2:2" x14ac:dyDescent="0.25">
      <c r="B95" t="s">
        <v>460</v>
      </c>
    </row>
    <row r="96" spans="2:2" x14ac:dyDescent="0.25">
      <c r="B96" t="s">
        <v>461</v>
      </c>
    </row>
    <row r="97" spans="2:2" x14ac:dyDescent="0.25">
      <c r="B97" t="s">
        <v>462</v>
      </c>
    </row>
    <row r="98" spans="2:2" x14ac:dyDescent="0.25">
      <c r="B98" t="s">
        <v>463</v>
      </c>
    </row>
    <row r="99" spans="2:2" x14ac:dyDescent="0.25">
      <c r="B99" t="s">
        <v>464</v>
      </c>
    </row>
    <row r="100" spans="2:2" x14ac:dyDescent="0.25">
      <c r="B100" t="s">
        <v>465</v>
      </c>
    </row>
    <row r="101" spans="2:2" x14ac:dyDescent="0.25">
      <c r="B101" t="s">
        <v>466</v>
      </c>
    </row>
    <row r="102" spans="2:2" x14ac:dyDescent="0.25">
      <c r="B102" t="s">
        <v>467</v>
      </c>
    </row>
    <row r="103" spans="2:2" x14ac:dyDescent="0.25">
      <c r="B103" t="s">
        <v>468</v>
      </c>
    </row>
    <row r="104" spans="2:2" x14ac:dyDescent="0.25">
      <c r="B104" t="s">
        <v>469</v>
      </c>
    </row>
    <row r="105" spans="2:2" x14ac:dyDescent="0.25">
      <c r="B105" t="s">
        <v>470</v>
      </c>
    </row>
    <row r="106" spans="2:2" x14ac:dyDescent="0.25">
      <c r="B106" t="s">
        <v>471</v>
      </c>
    </row>
    <row r="107" spans="2:2" x14ac:dyDescent="0.25">
      <c r="B107" t="s">
        <v>472</v>
      </c>
    </row>
    <row r="108" spans="2:2" x14ac:dyDescent="0.25">
      <c r="B108" t="s">
        <v>473</v>
      </c>
    </row>
    <row r="109" spans="2:2" x14ac:dyDescent="0.25">
      <c r="B109" t="s">
        <v>474</v>
      </c>
    </row>
    <row r="110" spans="2:2" x14ac:dyDescent="0.25">
      <c r="B110" t="s">
        <v>475</v>
      </c>
    </row>
    <row r="111" spans="2:2" x14ac:dyDescent="0.25">
      <c r="B111" t="s">
        <v>476</v>
      </c>
    </row>
    <row r="112" spans="2:2" x14ac:dyDescent="0.25">
      <c r="B112" t="s">
        <v>477</v>
      </c>
    </row>
    <row r="113" spans="2:2" x14ac:dyDescent="0.25">
      <c r="B113" t="s">
        <v>478</v>
      </c>
    </row>
    <row r="114" spans="2:2" x14ac:dyDescent="0.25">
      <c r="B114" t="s">
        <v>479</v>
      </c>
    </row>
    <row r="115" spans="2:2" x14ac:dyDescent="0.25">
      <c r="B115" t="s">
        <v>480</v>
      </c>
    </row>
    <row r="116" spans="2:2" x14ac:dyDescent="0.25">
      <c r="B116" t="s">
        <v>481</v>
      </c>
    </row>
    <row r="117" spans="2:2" x14ac:dyDescent="0.25">
      <c r="B117" t="s">
        <v>482</v>
      </c>
    </row>
    <row r="118" spans="2:2" x14ac:dyDescent="0.25">
      <c r="B118" t="s">
        <v>483</v>
      </c>
    </row>
    <row r="119" spans="2:2" x14ac:dyDescent="0.25">
      <c r="B119" t="s">
        <v>484</v>
      </c>
    </row>
    <row r="120" spans="2:2" x14ac:dyDescent="0.25">
      <c r="B120" t="s">
        <v>485</v>
      </c>
    </row>
    <row r="121" spans="2:2" x14ac:dyDescent="0.25">
      <c r="B121" t="s">
        <v>486</v>
      </c>
    </row>
    <row r="122" spans="2:2" x14ac:dyDescent="0.25">
      <c r="B122" t="s">
        <v>487</v>
      </c>
    </row>
    <row r="123" spans="2:2" x14ac:dyDescent="0.25">
      <c r="B123" t="s">
        <v>488</v>
      </c>
    </row>
    <row r="124" spans="2:2" x14ac:dyDescent="0.25">
      <c r="B124" t="s">
        <v>489</v>
      </c>
    </row>
    <row r="125" spans="2:2" x14ac:dyDescent="0.25">
      <c r="B125" t="s">
        <v>490</v>
      </c>
    </row>
    <row r="126" spans="2:2" x14ac:dyDescent="0.25">
      <c r="B126" t="s">
        <v>491</v>
      </c>
    </row>
    <row r="127" spans="2:2" x14ac:dyDescent="0.25">
      <c r="B127" t="s">
        <v>492</v>
      </c>
    </row>
    <row r="128" spans="2:2" x14ac:dyDescent="0.25">
      <c r="B128" t="s">
        <v>493</v>
      </c>
    </row>
    <row r="129" spans="2:2" x14ac:dyDescent="0.25">
      <c r="B129" t="s">
        <v>494</v>
      </c>
    </row>
    <row r="130" spans="2:2" x14ac:dyDescent="0.25">
      <c r="B130" t="s">
        <v>495</v>
      </c>
    </row>
    <row r="131" spans="2:2" x14ac:dyDescent="0.25">
      <c r="B131" t="s">
        <v>496</v>
      </c>
    </row>
    <row r="132" spans="2:2" x14ac:dyDescent="0.25">
      <c r="B132" t="s">
        <v>497</v>
      </c>
    </row>
    <row r="133" spans="2:2" x14ac:dyDescent="0.25">
      <c r="B133" t="s">
        <v>498</v>
      </c>
    </row>
    <row r="134" spans="2:2" x14ac:dyDescent="0.25">
      <c r="B134" t="s">
        <v>499</v>
      </c>
    </row>
    <row r="135" spans="2:2" x14ac:dyDescent="0.25">
      <c r="B135" t="s">
        <v>500</v>
      </c>
    </row>
    <row r="136" spans="2:2" x14ac:dyDescent="0.25">
      <c r="B136" t="s">
        <v>501</v>
      </c>
    </row>
    <row r="137" spans="2:2" x14ac:dyDescent="0.25">
      <c r="B137" t="s">
        <v>502</v>
      </c>
    </row>
    <row r="138" spans="2:2" x14ac:dyDescent="0.25">
      <c r="B138" t="s">
        <v>503</v>
      </c>
    </row>
    <row r="139" spans="2:2" x14ac:dyDescent="0.25">
      <c r="B139" t="s">
        <v>504</v>
      </c>
    </row>
    <row r="140" spans="2:2" x14ac:dyDescent="0.25">
      <c r="B140" t="s">
        <v>505</v>
      </c>
    </row>
    <row r="141" spans="2:2" x14ac:dyDescent="0.25">
      <c r="B141" t="s">
        <v>506</v>
      </c>
    </row>
    <row r="142" spans="2:2" x14ac:dyDescent="0.25">
      <c r="B142" t="s">
        <v>507</v>
      </c>
    </row>
    <row r="143" spans="2:2" x14ac:dyDescent="0.25">
      <c r="B143" t="s">
        <v>508</v>
      </c>
    </row>
    <row r="144" spans="2:2" x14ac:dyDescent="0.25">
      <c r="B144" t="s">
        <v>509</v>
      </c>
    </row>
    <row r="145" spans="2:2" x14ac:dyDescent="0.25">
      <c r="B145" t="s">
        <v>510</v>
      </c>
    </row>
    <row r="146" spans="2:2" x14ac:dyDescent="0.25">
      <c r="B146" t="s">
        <v>511</v>
      </c>
    </row>
    <row r="147" spans="2:2" x14ac:dyDescent="0.25">
      <c r="B147" t="s">
        <v>512</v>
      </c>
    </row>
    <row r="148" spans="2:2" x14ac:dyDescent="0.25">
      <c r="B148" t="s">
        <v>513</v>
      </c>
    </row>
    <row r="149" spans="2:2" x14ac:dyDescent="0.25">
      <c r="B149" t="s">
        <v>514</v>
      </c>
    </row>
    <row r="150" spans="2:2" x14ac:dyDescent="0.25">
      <c r="B150" t="s">
        <v>515</v>
      </c>
    </row>
    <row r="151" spans="2:2" x14ac:dyDescent="0.25">
      <c r="B151" t="s">
        <v>516</v>
      </c>
    </row>
    <row r="152" spans="2:2" x14ac:dyDescent="0.25">
      <c r="B152" t="s">
        <v>517</v>
      </c>
    </row>
    <row r="153" spans="2:2" x14ac:dyDescent="0.25">
      <c r="B153" t="s">
        <v>518</v>
      </c>
    </row>
    <row r="154" spans="2:2" x14ac:dyDescent="0.25">
      <c r="B154" t="s">
        <v>519</v>
      </c>
    </row>
    <row r="155" spans="2:2" x14ac:dyDescent="0.25">
      <c r="B155" t="s">
        <v>520</v>
      </c>
    </row>
    <row r="156" spans="2:2" x14ac:dyDescent="0.25">
      <c r="B156" t="s">
        <v>521</v>
      </c>
    </row>
    <row r="159" spans="2:2" x14ac:dyDescent="0.25">
      <c r="B159" t="s">
        <v>522</v>
      </c>
    </row>
    <row r="161" spans="2:2" x14ac:dyDescent="0.25">
      <c r="B161" t="s">
        <v>523</v>
      </c>
    </row>
    <row r="162" spans="2:2" x14ac:dyDescent="0.25">
      <c r="B162" t="s">
        <v>524</v>
      </c>
    </row>
    <row r="163" spans="2:2" x14ac:dyDescent="0.25">
      <c r="B163" t="s">
        <v>525</v>
      </c>
    </row>
    <row r="164" spans="2:2" x14ac:dyDescent="0.25">
      <c r="B164" t="s">
        <v>526</v>
      </c>
    </row>
    <row r="165" spans="2:2" x14ac:dyDescent="0.25">
      <c r="B165" t="s">
        <v>527</v>
      </c>
    </row>
    <row r="166" spans="2:2" x14ac:dyDescent="0.25">
      <c r="B166" t="s">
        <v>528</v>
      </c>
    </row>
    <row r="167" spans="2:2" x14ac:dyDescent="0.25">
      <c r="B167" t="s">
        <v>529</v>
      </c>
    </row>
    <row r="168" spans="2:2" x14ac:dyDescent="0.25">
      <c r="B168" t="s">
        <v>530</v>
      </c>
    </row>
    <row r="169" spans="2:2" x14ac:dyDescent="0.25">
      <c r="B169" t="s">
        <v>531</v>
      </c>
    </row>
    <row r="170" spans="2:2" x14ac:dyDescent="0.25">
      <c r="B170" t="s">
        <v>532</v>
      </c>
    </row>
    <row r="171" spans="2:2" x14ac:dyDescent="0.25">
      <c r="B171" t="s">
        <v>533</v>
      </c>
    </row>
    <row r="172" spans="2:2" x14ac:dyDescent="0.25">
      <c r="B172" t="s">
        <v>534</v>
      </c>
    </row>
    <row r="173" spans="2:2" x14ac:dyDescent="0.25">
      <c r="B173" t="s">
        <v>535</v>
      </c>
    </row>
    <row r="174" spans="2:2" x14ac:dyDescent="0.25">
      <c r="B174" t="s">
        <v>536</v>
      </c>
    </row>
    <row r="175" spans="2:2" x14ac:dyDescent="0.25">
      <c r="B175" t="s">
        <v>537</v>
      </c>
    </row>
    <row r="176" spans="2:2" x14ac:dyDescent="0.25">
      <c r="B176" t="s">
        <v>538</v>
      </c>
    </row>
    <row r="177" spans="2:2" x14ac:dyDescent="0.25">
      <c r="B177" t="s">
        <v>539</v>
      </c>
    </row>
    <row r="178" spans="2:2" x14ac:dyDescent="0.25">
      <c r="B178" t="s">
        <v>540</v>
      </c>
    </row>
    <row r="179" spans="2:2" x14ac:dyDescent="0.25">
      <c r="B179" t="s">
        <v>541</v>
      </c>
    </row>
    <row r="180" spans="2:2" x14ac:dyDescent="0.25">
      <c r="B180" t="s">
        <v>542</v>
      </c>
    </row>
    <row r="181" spans="2:2" x14ac:dyDescent="0.25">
      <c r="B181" t="s">
        <v>543</v>
      </c>
    </row>
    <row r="182" spans="2:2" x14ac:dyDescent="0.25">
      <c r="B182" t="s">
        <v>544</v>
      </c>
    </row>
    <row r="183" spans="2:2" x14ac:dyDescent="0.25">
      <c r="B183" t="s">
        <v>545</v>
      </c>
    </row>
    <row r="184" spans="2:2" x14ac:dyDescent="0.25">
      <c r="B184" t="s">
        <v>546</v>
      </c>
    </row>
    <row r="185" spans="2:2" x14ac:dyDescent="0.25">
      <c r="B185" t="s">
        <v>547</v>
      </c>
    </row>
    <row r="186" spans="2:2" x14ac:dyDescent="0.25">
      <c r="B186" t="s">
        <v>548</v>
      </c>
    </row>
    <row r="187" spans="2:2" x14ac:dyDescent="0.25">
      <c r="B187" t="s">
        <v>549</v>
      </c>
    </row>
    <row r="188" spans="2:2" x14ac:dyDescent="0.25">
      <c r="B188" t="s">
        <v>550</v>
      </c>
    </row>
    <row r="189" spans="2:2" x14ac:dyDescent="0.25">
      <c r="B189" t="s">
        <v>551</v>
      </c>
    </row>
    <row r="190" spans="2:2" x14ac:dyDescent="0.25">
      <c r="B190" t="s">
        <v>552</v>
      </c>
    </row>
    <row r="191" spans="2:2" x14ac:dyDescent="0.25">
      <c r="B191" t="s">
        <v>553</v>
      </c>
    </row>
    <row r="192" spans="2:2" x14ac:dyDescent="0.25">
      <c r="B192" t="s">
        <v>554</v>
      </c>
    </row>
    <row r="193" spans="2:2" x14ac:dyDescent="0.25">
      <c r="B193" t="s">
        <v>555</v>
      </c>
    </row>
    <row r="194" spans="2:2" x14ac:dyDescent="0.25">
      <c r="B194" t="s">
        <v>556</v>
      </c>
    </row>
    <row r="195" spans="2:2" x14ac:dyDescent="0.25">
      <c r="B195" t="s">
        <v>557</v>
      </c>
    </row>
    <row r="196" spans="2:2" x14ac:dyDescent="0.25">
      <c r="B196" t="s">
        <v>558</v>
      </c>
    </row>
    <row r="197" spans="2:2" x14ac:dyDescent="0.25">
      <c r="B197" t="s">
        <v>559</v>
      </c>
    </row>
    <row r="198" spans="2:2" x14ac:dyDescent="0.25">
      <c r="B198" t="s">
        <v>560</v>
      </c>
    </row>
    <row r="199" spans="2:2" x14ac:dyDescent="0.25">
      <c r="B199" t="s">
        <v>561</v>
      </c>
    </row>
    <row r="200" spans="2:2" x14ac:dyDescent="0.25">
      <c r="B200" t="s">
        <v>562</v>
      </c>
    </row>
    <row r="201" spans="2:2" x14ac:dyDescent="0.25">
      <c r="B201" t="s">
        <v>563</v>
      </c>
    </row>
    <row r="202" spans="2:2" x14ac:dyDescent="0.25">
      <c r="B202" t="s">
        <v>564</v>
      </c>
    </row>
    <row r="203" spans="2:2" x14ac:dyDescent="0.25">
      <c r="B203" t="s">
        <v>565</v>
      </c>
    </row>
    <row r="204" spans="2:2" x14ac:dyDescent="0.25">
      <c r="B204" t="s">
        <v>566</v>
      </c>
    </row>
    <row r="205" spans="2:2" x14ac:dyDescent="0.25">
      <c r="B205" t="s">
        <v>567</v>
      </c>
    </row>
    <row r="206" spans="2:2" x14ac:dyDescent="0.25">
      <c r="B206" t="s">
        <v>568</v>
      </c>
    </row>
    <row r="207" spans="2:2" x14ac:dyDescent="0.25">
      <c r="B207" t="s">
        <v>569</v>
      </c>
    </row>
    <row r="208" spans="2:2" x14ac:dyDescent="0.25">
      <c r="B208" t="s">
        <v>570</v>
      </c>
    </row>
    <row r="209" spans="2:2" x14ac:dyDescent="0.25">
      <c r="B209" t="s">
        <v>571</v>
      </c>
    </row>
    <row r="210" spans="2:2" x14ac:dyDescent="0.25">
      <c r="B210" t="s">
        <v>572</v>
      </c>
    </row>
    <row r="211" spans="2:2" x14ac:dyDescent="0.25">
      <c r="B211" t="s">
        <v>573</v>
      </c>
    </row>
    <row r="212" spans="2:2" x14ac:dyDescent="0.25">
      <c r="B212" t="s">
        <v>574</v>
      </c>
    </row>
    <row r="213" spans="2:2" x14ac:dyDescent="0.25">
      <c r="B213" t="s">
        <v>575</v>
      </c>
    </row>
    <row r="214" spans="2:2" x14ac:dyDescent="0.25">
      <c r="B214" t="s">
        <v>576</v>
      </c>
    </row>
    <row r="215" spans="2:2" x14ac:dyDescent="0.25">
      <c r="B215" t="s">
        <v>577</v>
      </c>
    </row>
    <row r="216" spans="2:2" x14ac:dyDescent="0.25">
      <c r="B216" t="s">
        <v>578</v>
      </c>
    </row>
    <row r="217" spans="2:2" x14ac:dyDescent="0.25">
      <c r="B217" t="s">
        <v>579</v>
      </c>
    </row>
    <row r="218" spans="2:2" x14ac:dyDescent="0.25">
      <c r="B218" t="s">
        <v>580</v>
      </c>
    </row>
    <row r="219" spans="2:2" x14ac:dyDescent="0.25">
      <c r="B219" t="s">
        <v>581</v>
      </c>
    </row>
    <row r="220" spans="2:2" x14ac:dyDescent="0.25">
      <c r="B220" t="s">
        <v>582</v>
      </c>
    </row>
    <row r="221" spans="2:2" x14ac:dyDescent="0.25">
      <c r="B221" t="s">
        <v>583</v>
      </c>
    </row>
    <row r="222" spans="2:2" x14ac:dyDescent="0.25">
      <c r="B222" t="s">
        <v>584</v>
      </c>
    </row>
    <row r="223" spans="2:2" x14ac:dyDescent="0.25">
      <c r="B223" t="s">
        <v>585</v>
      </c>
    </row>
    <row r="224" spans="2:2" x14ac:dyDescent="0.25">
      <c r="B224" t="s">
        <v>586</v>
      </c>
    </row>
    <row r="225" spans="2:2" x14ac:dyDescent="0.25">
      <c r="B225" t="s">
        <v>587</v>
      </c>
    </row>
    <row r="226" spans="2:2" x14ac:dyDescent="0.25">
      <c r="B226" t="s">
        <v>588</v>
      </c>
    </row>
    <row r="227" spans="2:2" x14ac:dyDescent="0.25">
      <c r="B227" t="s">
        <v>589</v>
      </c>
    </row>
    <row r="228" spans="2:2" x14ac:dyDescent="0.25">
      <c r="B228" t="s">
        <v>590</v>
      </c>
    </row>
    <row r="229" spans="2:2" x14ac:dyDescent="0.25">
      <c r="B229" t="s">
        <v>591</v>
      </c>
    </row>
    <row r="230" spans="2:2" x14ac:dyDescent="0.25">
      <c r="B230" t="s">
        <v>592</v>
      </c>
    </row>
    <row r="231" spans="2:2" x14ac:dyDescent="0.25">
      <c r="B231" t="s">
        <v>593</v>
      </c>
    </row>
    <row r="232" spans="2:2" x14ac:dyDescent="0.25">
      <c r="B232" t="s">
        <v>594</v>
      </c>
    </row>
    <row r="233" spans="2:2" x14ac:dyDescent="0.25">
      <c r="B233" t="s">
        <v>595</v>
      </c>
    </row>
    <row r="234" spans="2:2" x14ac:dyDescent="0.25">
      <c r="B234" t="s">
        <v>596</v>
      </c>
    </row>
    <row r="235" spans="2:2" x14ac:dyDescent="0.25">
      <c r="B235" t="s">
        <v>597</v>
      </c>
    </row>
    <row r="236" spans="2:2" x14ac:dyDescent="0.25">
      <c r="B236" t="s">
        <v>598</v>
      </c>
    </row>
    <row r="237" spans="2:2" x14ac:dyDescent="0.25">
      <c r="B237" t="s">
        <v>599</v>
      </c>
    </row>
    <row r="238" spans="2:2" x14ac:dyDescent="0.25">
      <c r="B238" t="s">
        <v>600</v>
      </c>
    </row>
    <row r="239" spans="2:2" x14ac:dyDescent="0.25">
      <c r="B239" t="s">
        <v>601</v>
      </c>
    </row>
    <row r="240" spans="2:2" x14ac:dyDescent="0.25">
      <c r="B240" t="s">
        <v>602</v>
      </c>
    </row>
    <row r="241" spans="2:2" x14ac:dyDescent="0.25">
      <c r="B241" t="s">
        <v>603</v>
      </c>
    </row>
    <row r="242" spans="2:2" x14ac:dyDescent="0.25">
      <c r="B242" t="s">
        <v>604</v>
      </c>
    </row>
    <row r="243" spans="2:2" x14ac:dyDescent="0.25">
      <c r="B243" t="s">
        <v>605</v>
      </c>
    </row>
    <row r="244" spans="2:2" x14ac:dyDescent="0.25">
      <c r="B244" t="s">
        <v>606</v>
      </c>
    </row>
    <row r="245" spans="2:2" x14ac:dyDescent="0.25">
      <c r="B245" t="s">
        <v>607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Zuordnung</vt:lpstr>
      <vt:lpstr>DAQ00000.DAQ</vt:lpstr>
      <vt:lpstr>Tabelle2</vt:lpstr>
      <vt:lpstr>Zuordnung!Druckbereich</vt:lpstr>
    </vt:vector>
  </TitlesOfParts>
  <Company>Felix Schoeller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Carsten - OS 807</dc:creator>
  <cp:lastModifiedBy>Katrin Schmidt</cp:lastModifiedBy>
  <cp:lastPrinted>2024-10-01T15:20:57Z</cp:lastPrinted>
  <dcterms:created xsi:type="dcterms:W3CDTF">2024-09-27T06:51:17Z</dcterms:created>
  <dcterms:modified xsi:type="dcterms:W3CDTF">2025-10-24T11:41:57Z</dcterms:modified>
</cp:coreProperties>
</file>